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5.08.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<sst xmlns="http://schemas.openxmlformats.org/spreadsheetml/2006/main" uniqueCount="3012">
  <si>
    <t>Компания ALSI</t>
  </si>
  <si>
    <t>Алматы, Коктем-2, 19а</t>
  </si>
  <si>
    <t>Тел.: +7 (727) 221 10 02 // +7 702 214 32 02</t>
  </si>
  <si>
    <t>Режим работы: Пн - Пт с 09.00 до 18.00</t>
  </si>
  <si>
    <t>Суббота, Воскресенье - выходные дни.</t>
  </si>
  <si>
    <t>Прайс лист сформирован 15.08.2026.  автоматически и действителен один день</t>
  </si>
  <si>
    <t>Код</t>
  </si>
  <si>
    <t>Артикул</t>
  </si>
  <si>
    <t>Наименование</t>
  </si>
  <si>
    <t>Цена KZT</t>
  </si>
  <si>
    <t>Ссылка на товар</t>
  </si>
  <si>
    <t>Компьютерная техника</t>
  </si>
  <si>
    <t>Персональные компьютеры</t>
  </si>
  <si>
    <t>210-BCSW</t>
  </si>
  <si>
    <t>Компьютер Dell OptiPlex 3000 (210-BCSW)</t>
  </si>
  <si>
    <t>362600.00</t>
  </si>
  <si>
    <t>210-ASBM-123</t>
  </si>
  <si>
    <t>Компьютер Dell OptiPlex 3070 (210-ASBM-123)</t>
  </si>
  <si>
    <t>200000.00</t>
  </si>
  <si>
    <t>210-ASBN_56</t>
  </si>
  <si>
    <t>Компьютер Dell OptiPlex 3070 (210-ASBN_56)</t>
  </si>
  <si>
    <t>310800.00</t>
  </si>
  <si>
    <t>210-AVPI_0123</t>
  </si>
  <si>
    <t>Компьютер Dell OptiPlex 3080 (210-AVPI_0123)</t>
  </si>
  <si>
    <t>269360.00</t>
  </si>
  <si>
    <t>210-AVPI_123</t>
  </si>
  <si>
    <t>Компьютер Dell OptiPlex 3080 (210-AVPI_123)</t>
  </si>
  <si>
    <t>279720.00</t>
  </si>
  <si>
    <t>210-BCRM_1</t>
  </si>
  <si>
    <t>Компьютер Dell OptiPlex 5000 (210-BCRM_1)</t>
  </si>
  <si>
    <t>393680.00</t>
  </si>
  <si>
    <t>210-BCRM-3</t>
  </si>
  <si>
    <t>Компьютер Dell OptiPlex 5000 (210-BCRM-3)</t>
  </si>
  <si>
    <t>382205.00</t>
  </si>
  <si>
    <t>210-AVOU</t>
  </si>
  <si>
    <t>Компьютер Dell OptiPlex 5080 (210-AVOU)</t>
  </si>
  <si>
    <t>321160.00</t>
  </si>
  <si>
    <t>210-BDEI</t>
  </si>
  <si>
    <t>Компьютер Dell OptiPlex 7000 (210-BDEI)</t>
  </si>
  <si>
    <t>414400.00</t>
  </si>
  <si>
    <t>210-ASEK_04</t>
  </si>
  <si>
    <t>Компьютер Dell OptiPlex 7070 (210-ASEK_04)</t>
  </si>
  <si>
    <t>210-BPQB_BTO003_QCM1250_E</t>
  </si>
  <si>
    <t>Компьютер Dell Pro Micro QCM1250 (210-BPQB_BTO003_QCM1250_EMEA)</t>
  </si>
  <si>
    <t>399741.00</t>
  </si>
  <si>
    <t>210-BPWB_1</t>
  </si>
  <si>
    <t>Компьютер Dell Pro Tower QCT1250 (210-BPWB_1)</t>
  </si>
  <si>
    <t>555401.00</t>
  </si>
  <si>
    <t>9H7C6ET#BJA</t>
  </si>
  <si>
    <t>Компьютер HP Europe Pro SFF 400 G9 (9H7C6ET#BJA)</t>
  </si>
  <si>
    <t>701000.00</t>
  </si>
  <si>
    <t>9H762ET#BJA</t>
  </si>
  <si>
    <t>Компьютер HP Europe Pro Tower 400 G9 (9H762ET#BJA)</t>
  </si>
  <si>
    <t>562821.00</t>
  </si>
  <si>
    <t>9M8R6AT#BJA</t>
  </si>
  <si>
    <t>Компьютер HP Europe Pro Tower 400 G9 (9M8R6AT#BJA)</t>
  </si>
  <si>
    <t>727958.00</t>
  </si>
  <si>
    <t>B6XD2ET#BJA</t>
  </si>
  <si>
    <t>Компьютер HP Europe ProDesk 2 Tower G1i (B6XD2ET#BJA)</t>
  </si>
  <si>
    <t>499460.00</t>
  </si>
  <si>
    <t>B70YXAT#BJA</t>
  </si>
  <si>
    <t>Компьютер HP Europe ProDesk 2 Tower G1i (B70YXAT#BJA)</t>
  </si>
  <si>
    <t>573608.00</t>
  </si>
  <si>
    <t>2WY66AV/TC15</t>
  </si>
  <si>
    <t>Компьютер HP Europe ProDesk 400 G5 (2WY66AV/TC15)</t>
  </si>
  <si>
    <t>207200.00</t>
  </si>
  <si>
    <t>9CY18AV/TC13</t>
  </si>
  <si>
    <t>Компьютер HP Europe ProDesk 400 G7 (9CY18AV/TC13)</t>
  </si>
  <si>
    <t>9CY18AV/TC24</t>
  </si>
  <si>
    <t>Компьютер HP Europe ProDesk 400 G7 (9CY18AV/TC24)</t>
  </si>
  <si>
    <t>450385.00</t>
  </si>
  <si>
    <t>210-BPSQ_4</t>
  </si>
  <si>
    <t>Рабочая станция Dell Pro Max Tower T2 (FCT2250) CTO Base (210-BPSQ_4)</t>
  </si>
  <si>
    <t>1590657.00</t>
  </si>
  <si>
    <t>Рабочие станции</t>
  </si>
  <si>
    <t>210-BPSN_BTO107_FCT2250_E</t>
  </si>
  <si>
    <t>Рабочая станция Dell Pro Max Tower T2 FCT2250 (210-BPSN_BTO107_FCT2250_EMEA)</t>
  </si>
  <si>
    <t>1240069.00</t>
  </si>
  <si>
    <t>210-BPSN_BTO109_FCT2250_E</t>
  </si>
  <si>
    <t>Рабочая станция Dell Pro Max Tower T2 FCT2250 (210-BPSN_BTO109_FCT2250_EMEA)</t>
  </si>
  <si>
    <t>1059048.00</t>
  </si>
  <si>
    <t>210-BPSN_BTO112_FCT2250_E</t>
  </si>
  <si>
    <t>Рабочая станция Dell Pro Max Tower T2 FCT2250 (210-BPSN_BTO112_FCT2250_EMEA)</t>
  </si>
  <si>
    <t>1225982.00</t>
  </si>
  <si>
    <t>Ноутбуки, ультрабуки</t>
  </si>
  <si>
    <t>210-BLMX_N001P3590EMEA_VP</t>
  </si>
  <si>
    <t>Мобильная рабочая станция Dell Precision 3590 (210-BLMX_N001P3590EMEA_VP)</t>
  </si>
  <si>
    <t>923908.00</t>
  </si>
  <si>
    <t>210-BLMX_N004P3590EMEA_VP</t>
  </si>
  <si>
    <t>Мобильная рабочая станция Dell Precision 3590 (210-BLMX_N004P3590EMEA_VP)</t>
  </si>
  <si>
    <t>1004500.00</t>
  </si>
  <si>
    <t>210-BLMX_N006P3590EMEA_VP</t>
  </si>
  <si>
    <t>Мобильная рабочая станция Dell Precision 3590 (210-BLMX_N006P3590EMEA_VP)</t>
  </si>
  <si>
    <t>766213.00</t>
  </si>
  <si>
    <t>210-BLND_N101P3591EMEA_VP</t>
  </si>
  <si>
    <t>Мобильная рабочая станция Dell Precision 3591 (210-BLND_N101P3591EMEA_VP)</t>
  </si>
  <si>
    <t>1004300.00</t>
  </si>
  <si>
    <t>210-BLND_NN102P3591EMEA_V</t>
  </si>
  <si>
    <t>Мобильная рабочая станция Dell Precision 3591 (210-BLND_NN102P3591EMEA_VP)</t>
  </si>
  <si>
    <t>1087786.00</t>
  </si>
  <si>
    <t>BTO120_MC14250_EMEA_210-B</t>
  </si>
  <si>
    <t>Мобильная рабочая станция Dell Pro Max 14 MC14250 (BTO120_MC14250_EMEA_210-BPVX)</t>
  </si>
  <si>
    <t>1041413.00</t>
  </si>
  <si>
    <t>210-BRXR/BTO102_MB16250_E</t>
  </si>
  <si>
    <t>Мобильная рабочая станция Dell Pro Max 16 Plus MB16250 (210-BRXR/BTO102_MB16250_EMEA)</t>
  </si>
  <si>
    <t>2160034.00</t>
  </si>
  <si>
    <t>BTO129_MC16250_EMEA_210-B</t>
  </si>
  <si>
    <t>Мобильная рабочая станция Dell Pro Max 16/16XE MC16250 (BTO129_MC16250_EMEA_210-BPVR)</t>
  </si>
  <si>
    <t>903688.00</t>
  </si>
  <si>
    <t>210-BRXL/BTO101_MB18250_E</t>
  </si>
  <si>
    <t>Мобильная рабочая станция Dell Pro Max 18 Plus MB18250 (210-BRXL/BTO101_MB18250_EMEA)</t>
  </si>
  <si>
    <t>2198455.00</t>
  </si>
  <si>
    <t>2X3Q7EC</t>
  </si>
  <si>
    <t>Мобильная рабочая станция HP Europe ZBook 15 G7 MWS (2X3Q7EC)</t>
  </si>
  <si>
    <t>621600.00</t>
  </si>
  <si>
    <t>NX.JFVER.002</t>
  </si>
  <si>
    <t>Ноутбук Acer Aspire 14 AI A14-52M-51RM (NX.JFVER.002)</t>
  </si>
  <si>
    <t>551519.00</t>
  </si>
  <si>
    <t>NX.JENER.002</t>
  </si>
  <si>
    <t>Ноутбук Acer Aspire 16 A16-71M-778K (NX.JENER.002)</t>
  </si>
  <si>
    <t>608968.00</t>
  </si>
  <si>
    <t>NH.QGZER.003</t>
  </si>
  <si>
    <t>Ноутбук Acer Nitro 5 AN515-46 (NH.QGZER.003)</t>
  </si>
  <si>
    <t>716467.00</t>
  </si>
  <si>
    <t>NH.QLWER.002</t>
  </si>
  <si>
    <t>Ноутбук Acer PH3D15-71-99NY Predator Helios 3D 15 SpatialLabs Edition (NH.QLWER.002)</t>
  </si>
  <si>
    <t>1846474.00</t>
  </si>
  <si>
    <t>NH.QGNER.004</t>
  </si>
  <si>
    <t>Ноутбук Acer Predator Helios 300 PH315-55-57AH (NH.QGNER.004)</t>
  </si>
  <si>
    <t>830151.00</t>
  </si>
  <si>
    <t>NX.KFPER.001</t>
  </si>
  <si>
    <t>Ноутбук Acer SFX16-61G-R12Z Swift X 16 (NX.KFPER.001)</t>
  </si>
  <si>
    <t>890739.00</t>
  </si>
  <si>
    <t>90NX0801-M04VB0</t>
  </si>
  <si>
    <t>Ноутбук Asus B1 B1503CVA (90NX0801-M04VB0)</t>
  </si>
  <si>
    <t>485632.00</t>
  </si>
  <si>
    <t>90NX0801-M01Y70</t>
  </si>
  <si>
    <t>Ноутбук Asus ExpertBook B1503CVA-S71784X (90NX0801-M01Y70)</t>
  </si>
  <si>
    <t>754245.00</t>
  </si>
  <si>
    <t>90NX0801-M02V50</t>
  </si>
  <si>
    <t>Ноутбук Asus ExpertBook B1503CVA-S72591X (90NX0801-M02V50)</t>
  </si>
  <si>
    <t>606633.00</t>
  </si>
  <si>
    <t>90NX0801-M09AU0</t>
  </si>
  <si>
    <t>Ноутбук Asus ExpertBook B1503CVA-S78195X (90NX0801-M09AU0)</t>
  </si>
  <si>
    <t>921407.00</t>
  </si>
  <si>
    <t>90NX0871-M024L0</t>
  </si>
  <si>
    <t>Ноутбук Asus ExpertBook P1403CVA-S61787X (90NX0871-M024L0)</t>
  </si>
  <si>
    <t>603938.00</t>
  </si>
  <si>
    <t>90NX0881-M03130</t>
  </si>
  <si>
    <t>Ноутбук Asus ExpertBook P1503CVA-S72252X (90NX0881-M03130)</t>
  </si>
  <si>
    <t>605285.00</t>
  </si>
  <si>
    <t>90NX0AM1-M00760</t>
  </si>
  <si>
    <t>Ноутбук Asus ExpertBook P3406CCAP-LY0140 (90NX0AM1-M00760)</t>
  </si>
  <si>
    <t>547992.00</t>
  </si>
  <si>
    <t>90NX0AA1-M006S0</t>
  </si>
  <si>
    <t>Ноутбук Asus ExpertBook PM5406CGA-SF0184X (90NX0AA1-M006S0)</t>
  </si>
  <si>
    <t>1025208.00</t>
  </si>
  <si>
    <t>90NX0801-M0A3L0</t>
  </si>
  <si>
    <t>Ноутбук Asus ExpertBook/B1503CVA-S72591 (90NX0801-M0A3L0)</t>
  </si>
  <si>
    <t>514966.00</t>
  </si>
  <si>
    <t>90NB17D1-M003U0</t>
  </si>
  <si>
    <t>Ноутбук Asus ProArt P16/H7606WR-SE077X (90NB17D1-M003U0)</t>
  </si>
  <si>
    <t>2038963.00</t>
  </si>
  <si>
    <t>90NB17F1-M00460</t>
  </si>
  <si>
    <t>Ноутбук Asus ProArt P16/H7606WW-SE079X (90NB17F1-M00460)</t>
  </si>
  <si>
    <t>2373957.00</t>
  </si>
  <si>
    <t>90NR0JY1-M00FK0</t>
  </si>
  <si>
    <t>Ноутбук Asus ROG Flow Z13/GZ302EA-RU003W (90NR0JY1-M00FK0)</t>
  </si>
  <si>
    <t>1704640.00</t>
  </si>
  <si>
    <t>90NR0NJ7-M00AZ0</t>
  </si>
  <si>
    <t>Ноутбук Asus ROG Strix G16 / G614PR-RV010W (90NR0NJ7-M00AZ0)</t>
  </si>
  <si>
    <t>1427611.00</t>
  </si>
  <si>
    <t>90NR0LL1-M001B0</t>
  </si>
  <si>
    <t>Ноутбук Asus ROG Strix G16 / G615JHR-S5039 (90NR0LL1-M001B0)</t>
  </si>
  <si>
    <t>851308.00</t>
  </si>
  <si>
    <t>90NR0LB1-M00L10</t>
  </si>
  <si>
    <t>Ноутбук Asus ROG Strix G16/G615JMR-TS432W (90NR0LB1-M00L10)</t>
  </si>
  <si>
    <t>1202479.00</t>
  </si>
  <si>
    <t>90NR0LT1-M00JL0</t>
  </si>
  <si>
    <t>Ноутбук Asus ROG Strix G18 / G815LR-TT373W (90NR0LT1-M00JL0)</t>
  </si>
  <si>
    <t>1991103.00</t>
  </si>
  <si>
    <t>90NR0LC1-M00HN0</t>
  </si>
  <si>
    <t>Ноутбук Asus ROG Strix G18/G815LW-SA317W (90NR0LC1-M00HN0)</t>
  </si>
  <si>
    <t>2361152.00</t>
  </si>
  <si>
    <t>90NR0LF1-M00V60</t>
  </si>
  <si>
    <t>Ноутбук Asus ROG Strix SCAR 18/G835LXG-TQ409W (90NR0LF1-M00V60)</t>
  </si>
  <si>
    <t>3335133.00</t>
  </si>
  <si>
    <t>90NR0NT2-M00700</t>
  </si>
  <si>
    <t>Ноутбук Asus ROG Zephyrus Duo 16/GX651AX-SR143W (90NR0NT2-M00700)</t>
  </si>
  <si>
    <t>3352658.00</t>
  </si>
  <si>
    <t>90NR0P93-M00570</t>
  </si>
  <si>
    <t>Ноутбук Asus ROG Zephyrus G14 / GU405AR-SY032W (90NR0P93-M00570)</t>
  </si>
  <si>
    <t>2081427.00</t>
  </si>
  <si>
    <t>90NR0PE1-M005N0</t>
  </si>
  <si>
    <t>Ноутбук Asus ROG Zephyrus G16 / GU606AX-TB092W (90NR0PE1-M005N0)</t>
  </si>
  <si>
    <t>2919925.00</t>
  </si>
  <si>
    <t>90NR0PG1-M00760</t>
  </si>
  <si>
    <t>Ноутбук Asus ROG Zephyrus G16/GU606AW-TB031W (90NR0PG1-M00760)</t>
  </si>
  <si>
    <t>2580888.00</t>
  </si>
  <si>
    <t>90NR0KV1-M00MS0</t>
  </si>
  <si>
    <t>Ноутбук Asus TUF Gaming A16 / FA608UMI-TU313W (90NR0KV1-M00MS0)</t>
  </si>
  <si>
    <t>928822.00</t>
  </si>
  <si>
    <t>90NR0NM1-M005M0</t>
  </si>
  <si>
    <t>Ноутбук Asus TUF Gaming A18 / FA808UH-S8058W (90NR0NM1-M005M0)</t>
  </si>
  <si>
    <t>910626.00</t>
  </si>
  <si>
    <t>90NB16Q6-M00PK0</t>
  </si>
  <si>
    <t>Ноутбук Asus Zenbook S 14/UX5406AA-SW046W (90NB16Q6-M00PK0)</t>
  </si>
  <si>
    <t>1299542.00</t>
  </si>
  <si>
    <t>210-BPBH_DA14250_ARLH_101</t>
  </si>
  <si>
    <t>Ноутбук Dell 14 Premium (DA14250) (210-BPBH_DA14250_ARLH_101)</t>
  </si>
  <si>
    <t>1377965.00</t>
  </si>
  <si>
    <t>210-BPBH_DA14250_ARLH_102</t>
  </si>
  <si>
    <t>Ноутбук Dell 14 Premium (DA14250) (210-BPBH_DA14250_ARLH_102)</t>
  </si>
  <si>
    <t>1823576.00</t>
  </si>
  <si>
    <t>210-BPBH_DA14250_ARLH_104</t>
  </si>
  <si>
    <t>Ноутбук Dell 14 Premium (DA14250) (210-BPBH_DA14250_ARLH_104)</t>
  </si>
  <si>
    <t>1727594.00</t>
  </si>
  <si>
    <t>210-BRTS_DA16250_ARLH_003</t>
  </si>
  <si>
    <t>Ноутбук Dell 16 Premium (DA16250) (210-BRTS_DA16250_ARLH_003)</t>
  </si>
  <si>
    <t>1761174.00</t>
  </si>
  <si>
    <t>210-BRTS_DA16250_ARLH_006</t>
  </si>
  <si>
    <t>Ноутбук Dell 16 Premium (DA16250) (210-BRTS_DA16250_ARLH_006)</t>
  </si>
  <si>
    <t>1901111.00</t>
  </si>
  <si>
    <t>210-BRTS_DA16250_ARLH_010</t>
  </si>
  <si>
    <t>Ноутбук Dell 16 Premium (DA16250) (210-BRTS_DA16250_ARLH_010)</t>
  </si>
  <si>
    <t>2634920.00</t>
  </si>
  <si>
    <t>210-BRTS_DA16250_ARLH_011</t>
  </si>
  <si>
    <t>Ноутбук Dell 16 Premium (DA16250) (210-BRTS_DA16250_ARLH_011)</t>
  </si>
  <si>
    <t>2006914.00</t>
  </si>
  <si>
    <t>210-ARQR</t>
  </si>
  <si>
    <t>Ноутбук Dell Latitude 3400 (210-ARQR)</t>
  </si>
  <si>
    <t>450054.00</t>
  </si>
  <si>
    <t>210-ARXK-1</t>
  </si>
  <si>
    <t>Ноутбук Dell Latitude 5400 (210-ARXK-1)</t>
  </si>
  <si>
    <t>210-AXVQ-4</t>
  </si>
  <si>
    <t>Ноутбук Dell Latitude 5520 (210-AXVQ-4)</t>
  </si>
  <si>
    <t>210-BEWB_1234</t>
  </si>
  <si>
    <t>Ноутбук Dell Latitude 5530 (210-BEWB_1234)</t>
  </si>
  <si>
    <t>500000.00</t>
  </si>
  <si>
    <t>210-BLMN_N065L555015EMEA_</t>
  </si>
  <si>
    <t>Ноутбук Dell Latitude 5550 (210-BLMN_N065L555015EMEA_VP)</t>
  </si>
  <si>
    <t>653284.00</t>
  </si>
  <si>
    <t>210-BLYZ_12</t>
  </si>
  <si>
    <t>Ноутбук Dell Latitude 5550 (210-BLYZ_12)</t>
  </si>
  <si>
    <t>781259.00</t>
  </si>
  <si>
    <t>210-BDRU-3</t>
  </si>
  <si>
    <t>Ноутбук Dell Latitude 7330 (210-BDRU-3)</t>
  </si>
  <si>
    <t>620797.00</t>
  </si>
  <si>
    <t>210-BLQN_2</t>
  </si>
  <si>
    <t>Ноутбук Dell Latitude 7650 (210-BLQN_2)</t>
  </si>
  <si>
    <t>804762.00</t>
  </si>
  <si>
    <t>210-BPKT/BTO210_PB13250_E</t>
  </si>
  <si>
    <t>Ноутбук Dell Pro 13 Plus PB13250 (210-BPKT/BTO210_PB13250_EMEA)</t>
  </si>
  <si>
    <t>821117.00</t>
  </si>
  <si>
    <t>210-BQHF/BTO108_PC14250_E</t>
  </si>
  <si>
    <t>Ноутбук Dell Pro 14 PC14250 (210-BQHF/BTO108_PC14250_EMEA)</t>
  </si>
  <si>
    <t>1077676.00</t>
  </si>
  <si>
    <t>210-BQHF/BTO120_PC14250_E</t>
  </si>
  <si>
    <t>Ноутбук Dell Pro 14 PC14250 (210-BQHF/BTO120_PC14250_EMEA)</t>
  </si>
  <si>
    <t>775397.00</t>
  </si>
  <si>
    <t>210-BQHF/BTO121_PC14250_E</t>
  </si>
  <si>
    <t>Ноутбук Dell Pro 14 PC14250 (210-BQHF/BTO121_PC14250_EMEA)</t>
  </si>
  <si>
    <t>948781.00</t>
  </si>
  <si>
    <t>210-BQQC/BTO603_PC14255_E</t>
  </si>
  <si>
    <t>Ноутбук Dell Pro 14 PC14255 (210-BQQC/BTO603_PC14255_EMEA)</t>
  </si>
  <si>
    <t>924113.00</t>
  </si>
  <si>
    <t>210-BPDN_1</t>
  </si>
  <si>
    <t>Ноутбук Dell Pro 14 Plus (210-BPDN_1)</t>
  </si>
  <si>
    <t>815726.00</t>
  </si>
  <si>
    <t>210-BPDK_3/BTO211_PB14250</t>
  </si>
  <si>
    <t>Ноутбук Dell Pro 14 Plus (PB14250) (210-BPDK_3/BTO211_PB14250_EMEA)</t>
  </si>
  <si>
    <t>790986.00</t>
  </si>
  <si>
    <t>210-BPDK/BTO205_PB14250_E</t>
  </si>
  <si>
    <t>Ноутбук Dell Pro 14 Plus PB14250 (210-BPDK/BTO205_PB14250_EMEA)</t>
  </si>
  <si>
    <t>900510.00</t>
  </si>
  <si>
    <t>210-BPDK/BTO217_PB14250_E</t>
  </si>
  <si>
    <t>Ноутбук Dell Pro 14 Plus PB14250 (210-BPDK/BTO217_PB14250_EMEA)</t>
  </si>
  <si>
    <t>1016750.00</t>
  </si>
  <si>
    <t>210-BPDL_BTO110_PB14250_E</t>
  </si>
  <si>
    <t>Ноутбук Dell Pro 14 Plus PB14250 (210-BPDL_BTO110_PB14250_EMEA)</t>
  </si>
  <si>
    <t>916726.00</t>
  </si>
  <si>
    <t>BTO111_PB14250_EMEA_210-B</t>
  </si>
  <si>
    <t>Ноутбук Dell Pro 14 Plus PB14250 (BTO111_PB14250_EMEA_210-BPDL)</t>
  </si>
  <si>
    <t>971746.00</t>
  </si>
  <si>
    <t>BTO105_PC16250_EMEA_210-B</t>
  </si>
  <si>
    <t>Ноутбук Dell Pro 16 PC16250 (BTO105_PC16250_EMEA_210-BQHB)</t>
  </si>
  <si>
    <t>682178.00</t>
  </si>
  <si>
    <t>BTO106_PC16250_EMEA_210-B</t>
  </si>
  <si>
    <t>Ноутбук Dell Pro 16 PC16250 (BTO106_PC16250_EMEA_210-BQHB)</t>
  </si>
  <si>
    <t>794929.00</t>
  </si>
  <si>
    <t>BTO118_PC16250_EMEA_210-B</t>
  </si>
  <si>
    <t>Ноутбук Dell Pro 16 PC16250 (BTO118_PC16250_EMEA_210-BQHB)</t>
  </si>
  <si>
    <t>853171.00</t>
  </si>
  <si>
    <t>BTO121_PC16250_EMEA_210-B</t>
  </si>
  <si>
    <t>Ноутбук Dell Pro 16 PC16250 (BTO121_PC16250_EMEA_210-BQHB)</t>
  </si>
  <si>
    <t>837061.00</t>
  </si>
  <si>
    <t>BTO604_PC16255_EMEA_210-B</t>
  </si>
  <si>
    <t>Ноутбук Dell Pro 16 PC16255 (BTO604_PC16255_EMEA_210-BQPC)</t>
  </si>
  <si>
    <t>1016085.00</t>
  </si>
  <si>
    <t>210-BPCK</t>
  </si>
  <si>
    <t>Ноутбук Dell Pro 16 Plus (PB16250) XCTO Base (210-BPCK)</t>
  </si>
  <si>
    <t>937967.00</t>
  </si>
  <si>
    <t>210-BPCL/BTO216_PB16250_E</t>
  </si>
  <si>
    <t>Ноутбук Dell Pro 16 Plus PB16250 (210-BPCL/BTO216_PB16250_EMEA)</t>
  </si>
  <si>
    <t>1136052.00</t>
  </si>
  <si>
    <t>BTO105_PB16250_EMEA_UBU_2</t>
  </si>
  <si>
    <t>Ноутбук Dell Pro 16 Plus PB16250 (BTO105_PB16250_EMEA_UBU_210-BPCM)</t>
  </si>
  <si>
    <t>870863.00</t>
  </si>
  <si>
    <t>210-AZZU-A6</t>
  </si>
  <si>
    <t>Ноутбук Dell Vostro 3510 (210-AZZU-A6)</t>
  </si>
  <si>
    <t>210-AZZU_02</t>
  </si>
  <si>
    <t>Ноутбук Dell Vostro 3510 (N8034VN3510EMEA01_2201) (210-AZZU_02)</t>
  </si>
  <si>
    <t>259000.00</t>
  </si>
  <si>
    <t>210-BDRB-5</t>
  </si>
  <si>
    <t>Ноутбук Dell Vostro 3525 (210-BDRB-5)</t>
  </si>
  <si>
    <t>342547.00</t>
  </si>
  <si>
    <t>210-AYRO_02</t>
  </si>
  <si>
    <t>Ноутбук Dell Vostro 5410 (N4000CVN5410EMEA01_2205) (210-AYRO_02)</t>
  </si>
  <si>
    <t>210-BDBL-6</t>
  </si>
  <si>
    <t>Ноутбук Dell Vostro 5620 (210-BDBL-6)</t>
  </si>
  <si>
    <t>498706.00</t>
  </si>
  <si>
    <t>210-BDFL-3</t>
  </si>
  <si>
    <t>Ноутбук Dell Vostro 5625 (210-BDFL-3)</t>
  </si>
  <si>
    <t>387541.00</t>
  </si>
  <si>
    <t>RG5050-17KZ27</t>
  </si>
  <si>
    <t>Ноутбук Dream Machines RG5050-17KZ27 / V270RNM (RG5050-17KZ27)</t>
  </si>
  <si>
    <t>858240.00</t>
  </si>
  <si>
    <t>197U0EA#ACB</t>
  </si>
  <si>
    <t>Ноутбук HP Europe 250 G7 (197U0EA#ACB)</t>
  </si>
  <si>
    <t>582982.00</t>
  </si>
  <si>
    <t>C5LZ6AT#BJA</t>
  </si>
  <si>
    <t>Ноутбук HP Europe EliteBook 6 G1q (C5LZ6AT#BJA)</t>
  </si>
  <si>
    <t>562011.00</t>
  </si>
  <si>
    <t>B39XQAT#BJA</t>
  </si>
  <si>
    <t>Ноутбук HP Europe ProBook 4 G1a 16 (B39XQAT#BJA)</t>
  </si>
  <si>
    <t>663927.00</t>
  </si>
  <si>
    <t>D0UW2ET#BJA</t>
  </si>
  <si>
    <t>Ноутбук HP Europe ProBook 4 G1i 16 AI (D0UW2ET#BJA)</t>
  </si>
  <si>
    <t>758965.00</t>
  </si>
  <si>
    <t>B9YJ5ET#BJA</t>
  </si>
  <si>
    <t>Ноутбук HP Europe ProBook 4 G1i 16 inch AI PC (B9YJ5ET#BJA)</t>
  </si>
  <si>
    <t>734025.00</t>
  </si>
  <si>
    <t>AD2C2ET#BJA</t>
  </si>
  <si>
    <t>Ноутбук HP Europe ProBook 4 G1i 16 inch Notebook AI PC (AD2C2ET#BJA)</t>
  </si>
  <si>
    <t>830411.00</t>
  </si>
  <si>
    <t>C5BX2AT#BJA</t>
  </si>
  <si>
    <t>Ноутбук HP Europe ProBook 4 G1iR (C5BX2AT#BJA)</t>
  </si>
  <si>
    <t>644378.00</t>
  </si>
  <si>
    <t>B39XGAT#BJA</t>
  </si>
  <si>
    <t>Ноутбук HP Europe ProBook 4 G1q (B39XGAT#BJA)</t>
  </si>
  <si>
    <t>493487.00</t>
  </si>
  <si>
    <t>2R9C0EA#ACB</t>
  </si>
  <si>
    <t>Ноутбук HP Europe ProBook 450 G8 (2R9C0EA#ACB)</t>
  </si>
  <si>
    <t>583935.00</t>
  </si>
  <si>
    <t>2R9D6EA#ACB</t>
  </si>
  <si>
    <t>Ноутбук HP Europe ProBook 450 G8 (2R9D6EA#ACB)</t>
  </si>
  <si>
    <t>629818.00</t>
  </si>
  <si>
    <t>2W3N6AV/TC</t>
  </si>
  <si>
    <t>Ноутбук HP Europe ProBook 470 G8 (2W3N6AV/TC)</t>
  </si>
  <si>
    <t>432671.00</t>
  </si>
  <si>
    <t>Моноблоки</t>
  </si>
  <si>
    <t>90PT03W5-M03X30</t>
  </si>
  <si>
    <t>Моноблок Asus P470VAK-BPE857X (90PT03W5-M03X30)</t>
  </si>
  <si>
    <t>658536.00</t>
  </si>
  <si>
    <t>210-AVPH_123</t>
  </si>
  <si>
    <t>Моноблок Dell OptiPlex 3280 All-in-One XCTO (210-AVPH_123)</t>
  </si>
  <si>
    <t>210-BCUL</t>
  </si>
  <si>
    <t>Моноблок Dell Optiplex 5400 AIO (210-BCUL)</t>
  </si>
  <si>
    <t>488940.00</t>
  </si>
  <si>
    <t>210-AYRS-Z1</t>
  </si>
  <si>
    <t>Моноблок Dell OptiPlex 5490 All-in-One (210-AYRS-Z1)</t>
  </si>
  <si>
    <t>210-AVLS_1</t>
  </si>
  <si>
    <t>Моноблок Dell OptiPlex 7480 All-in-One (210-AVLS_1)</t>
  </si>
  <si>
    <t>519455.00</t>
  </si>
  <si>
    <t>210-AYVV_1</t>
  </si>
  <si>
    <t>Моноблок Dell OptiPlex 7490 All-in-One XCTO (210-AYVV_1)</t>
  </si>
  <si>
    <t>655144.00</t>
  </si>
  <si>
    <t>210-BLDV_N004O7420AIO65WE</t>
  </si>
  <si>
    <t>Моноблок Dell OptiPlex All-in-One 7420 (210-BLDV_N004O7420AIO65WEMEA_VP_1)</t>
  </si>
  <si>
    <t>839629.00</t>
  </si>
  <si>
    <t>210-BPPG</t>
  </si>
  <si>
    <t>Моноблок Dell Pro 24 All-in-One Plus QB24250 (210-BPPG)</t>
  </si>
  <si>
    <t>810979.00</t>
  </si>
  <si>
    <t>210-BPPG_BTO101_QB24250_E</t>
  </si>
  <si>
    <t>Моноблок Dell Pro 24 All-in-One Plus QB24250 (210-BPPG_BTO101_QB24250_EMEA)</t>
  </si>
  <si>
    <t>747801.00</t>
  </si>
  <si>
    <t>210-BPNS_BTO154_QC24250_E</t>
  </si>
  <si>
    <t>Моноблок Dell Pro 24 All-in-One QC24250 (210-BPNS_BTO154_QC24250_EMEA)</t>
  </si>
  <si>
    <t>843411.00</t>
  </si>
  <si>
    <t>210-BPNS_BTO155_QC24250_E</t>
  </si>
  <si>
    <t>Моноблок Dell Pro 24 All-in-One QC24250 (210-BPNS_BTO155_QC24250_EMEA)</t>
  </si>
  <si>
    <t>893073.00</t>
  </si>
  <si>
    <t>210-BPPN_BTO103_QC24251_E</t>
  </si>
  <si>
    <t>Моноблок Dell Pro 24 All-in-One QC24251 (210-BPPN_BTO103_QC24251_EMEA)</t>
  </si>
  <si>
    <t>674436.00</t>
  </si>
  <si>
    <t>5NW38AV/TC2</t>
  </si>
  <si>
    <t>Моноблок HP Europe EliteOne 800 G5 (5NW38AV/TC2)</t>
  </si>
  <si>
    <t>9JE91AV/TC1</t>
  </si>
  <si>
    <t>Моноблок HP Europe EliteOne 800 G6 (9JE91AV/TC1)</t>
  </si>
  <si>
    <t>519225.00</t>
  </si>
  <si>
    <t>8WM68AV/TC2</t>
  </si>
  <si>
    <t>Моноблок HP Europe ProOne 600 G6 AiO (8WM68AV/TC2)</t>
  </si>
  <si>
    <t>429940.00</t>
  </si>
  <si>
    <t>Мониторы</t>
  </si>
  <si>
    <t>UM.HE2EE.A01</t>
  </si>
  <si>
    <t>Монитор Acer ED272Abix (UM.HE2EE.A01)</t>
  </si>
  <si>
    <t>130642.00</t>
  </si>
  <si>
    <t>UM.HX2EE.E25</t>
  </si>
  <si>
    <t>Монитор Acer KA272UEbmiipx (UM.HX2EE.E25)</t>
  </si>
  <si>
    <t>94373.00</t>
  </si>
  <si>
    <t>UM.HV0EE.E06</t>
  </si>
  <si>
    <t>Монитор Acer Nitro VG270Ebmiix (UM.HV0EE.E06)</t>
  </si>
  <si>
    <t>68602.00</t>
  </si>
  <si>
    <t>UM.HS2EE.E25</t>
  </si>
  <si>
    <t>Монитор Acer Nitro VG270KLbmiipx (UM.HS2EE.E25)</t>
  </si>
  <si>
    <t>110572.00</t>
  </si>
  <si>
    <t>UM.HX0EE.101</t>
  </si>
  <si>
    <t>Монитор Acer Nitro XF270X1biiph (UM.HX0EE.101)</t>
  </si>
  <si>
    <t>85921.00</t>
  </si>
  <si>
    <t>UM.HX2EE.Z01</t>
  </si>
  <si>
    <t>Монитор Acer Nitro XV272UZbmiipruzx (UM.HX2EE.Z01)</t>
  </si>
  <si>
    <t>308080.00</t>
  </si>
  <si>
    <t>UM.HR2EE.026</t>
  </si>
  <si>
    <t>Монитор Acer Vero RS272G0bpamix (UM.HR2EE.026)</t>
  </si>
  <si>
    <t>71546.00</t>
  </si>
  <si>
    <t>UM.QV0EE.H01</t>
  </si>
  <si>
    <t>Монитор Acer VG240YHBMIIX (UM.QV0EE.H01)</t>
  </si>
  <si>
    <t>52704.00</t>
  </si>
  <si>
    <t>E2270SWHN</t>
  </si>
  <si>
    <t>Монитор AOC E2270SWHN (E2270SWHN)</t>
  </si>
  <si>
    <t>73556.00</t>
  </si>
  <si>
    <t>90LM06Q0-B01370</t>
  </si>
  <si>
    <t>Монитор Asus ProArt PA278CV (90LM06Q0-B01370)</t>
  </si>
  <si>
    <t>253820.00</t>
  </si>
  <si>
    <t>90LM054L-B02370</t>
  </si>
  <si>
    <t>Монитор Asus VA24DQSB (90LM054L-B02370)</t>
  </si>
  <si>
    <t>122248.00</t>
  </si>
  <si>
    <t>90LM0559-B01170</t>
  </si>
  <si>
    <t>Монитор Asus VA27EQSB (90LM0559-B01170)</t>
  </si>
  <si>
    <t>158508.00</t>
  </si>
  <si>
    <t>210-BSZD</t>
  </si>
  <si>
    <t>Монитор Dell 24 Plus Monitor – S2425HSM (210-BSZD)</t>
  </si>
  <si>
    <t>85156.00</t>
  </si>
  <si>
    <t>210-BQZW</t>
  </si>
  <si>
    <t>Монитор Dell 27 Monitor - SE2725HM (210-BQZW)</t>
  </si>
  <si>
    <t>77270.00</t>
  </si>
  <si>
    <t>210-BSZF</t>
  </si>
  <si>
    <t>Монитор Dell 27 Plus Monitor – S2725HSM (210-BSZF)</t>
  </si>
  <si>
    <t>107600.00</t>
  </si>
  <si>
    <t>210-BSRL</t>
  </si>
  <si>
    <t>Монитор Dell 27 Plus QHD USB-C Monitor - S2725DC (210-BSRL)</t>
  </si>
  <si>
    <t>171521.00</t>
  </si>
  <si>
    <t>210-BNHT</t>
  </si>
  <si>
    <t>Монитор Dell Alienware 27 4K Dual-Resolution Gaming Monitor - AW2725QF (210-BNHT)</t>
  </si>
  <si>
    <t>313765.00</t>
  </si>
  <si>
    <t>210-BFRQ</t>
  </si>
  <si>
    <t>Монитор Dell Alienware AW3423DWF (210-BFRQ)</t>
  </si>
  <si>
    <t>535697.00</t>
  </si>
  <si>
    <t>210-BJPH</t>
  </si>
  <si>
    <t>Монитор Dell Alienware Gaming AW2524HF (210-BJPH)</t>
  </si>
  <si>
    <t>336247.00</t>
  </si>
  <si>
    <t>210-BRZW</t>
  </si>
  <si>
    <t>Монитор Dell AW2725D (210-BRZW)</t>
  </si>
  <si>
    <t>324030.00</t>
  </si>
  <si>
    <t>210-BLHH</t>
  </si>
  <si>
    <t>Монитор Dell AW2725DF (210-BLHH)</t>
  </si>
  <si>
    <t>422640.00</t>
  </si>
  <si>
    <t>210-BQWV</t>
  </si>
  <si>
    <t>Монитор Dell AW2725Q (210-BQWV)</t>
  </si>
  <si>
    <t>481187.00</t>
  </si>
  <si>
    <t>210-BLLV</t>
  </si>
  <si>
    <t>Монитор Dell AW3225QF (210-BLLV)</t>
  </si>
  <si>
    <t>610997.00</t>
  </si>
  <si>
    <t>210-AURO</t>
  </si>
  <si>
    <t>Монитор Dell E2020H (210-AURO)</t>
  </si>
  <si>
    <t>56980.00</t>
  </si>
  <si>
    <t>210-AUXD</t>
  </si>
  <si>
    <t>Монитор Dell E2220H (210-AUXD)</t>
  </si>
  <si>
    <t>41440.00</t>
  </si>
  <si>
    <t>210-AZKV</t>
  </si>
  <si>
    <t>Монитор Dell E2222HS (210-AZKV)</t>
  </si>
  <si>
    <t>69412.00</t>
  </si>
  <si>
    <t>210-ATTS</t>
  </si>
  <si>
    <t>Монитор Dell E2420H (210-ATTS)</t>
  </si>
  <si>
    <t>82880.00</t>
  </si>
  <si>
    <t>210-ATZM</t>
  </si>
  <si>
    <t>Монитор Dell E2720H (210-ATZM)</t>
  </si>
  <si>
    <t>113960.00</t>
  </si>
  <si>
    <t>210-BMHD</t>
  </si>
  <si>
    <t>Монитор Dell P2225H (210-BMHD)</t>
  </si>
  <si>
    <t>79244.00</t>
  </si>
  <si>
    <t>210-APWU</t>
  </si>
  <si>
    <t>Монитор Dell P2419H (210-APWU)</t>
  </si>
  <si>
    <t>107698.00</t>
  </si>
  <si>
    <t>210-BKVC</t>
  </si>
  <si>
    <t>Монитор Dell P2424HEB/24 Video Conferencing Monitor (210-BKVC)</t>
  </si>
  <si>
    <t>180605.00</t>
  </si>
  <si>
    <t>210-BMJF</t>
  </si>
  <si>
    <t>Монитор Dell P2425E USB-C (210-BMJF)</t>
  </si>
  <si>
    <t>143969.00</t>
  </si>
  <si>
    <t>210-BMTC</t>
  </si>
  <si>
    <t>Монитор Dell P2425HE (210-BMTC)</t>
  </si>
  <si>
    <t>116789.00</t>
  </si>
  <si>
    <t>210-APXF</t>
  </si>
  <si>
    <t>Монитор Dell P2719H (210-APXF)</t>
  </si>
  <si>
    <t>103000.00</t>
  </si>
  <si>
    <t>210-BFMZ</t>
  </si>
  <si>
    <t>Монитор Dell P2724DEB/27 Video Conferencing Monitor (210-BFMZ)</t>
  </si>
  <si>
    <t>253748.00</t>
  </si>
  <si>
    <t>210-BRDT</t>
  </si>
  <si>
    <t>Монитор Dell Pro 22 Adjustable Stand Monitor - E2225HSM (210-BRDT)</t>
  </si>
  <si>
    <t>58769.00</t>
  </si>
  <si>
    <t>210-BQMX</t>
  </si>
  <si>
    <t>Монитор Dell Pro 24 Plus Monitor - P2425D, 60.5cm (23.8") (210-BQMX)</t>
  </si>
  <si>
    <t>141984.00</t>
  </si>
  <si>
    <t>210-BMFF</t>
  </si>
  <si>
    <t>Монитор Dell Pro 24 Plus P2425H (210-BMFF)</t>
  </si>
  <si>
    <t>95266.00</t>
  </si>
  <si>
    <t>210-BRDM</t>
  </si>
  <si>
    <t>Монитор Dell Pro 24 Plus QHD USB-C Hub Monitor - P2425DE, 60.5cm (23.8") (210-BRDM)</t>
  </si>
  <si>
    <t>169446.00</t>
  </si>
  <si>
    <t>210-BRDQ</t>
  </si>
  <si>
    <t>Монитор Dell Pro 27 Monitor E2725HM, 68.60 cm (27.0") (210-BRDQ)</t>
  </si>
  <si>
    <t>81240.00</t>
  </si>
  <si>
    <t>210-BQZY</t>
  </si>
  <si>
    <t>Монитор Dell Pro 32 Plus 4K USB-C Hub Monitor - P3225QE, 80.0cm (31.5") (210-BQZY)</t>
  </si>
  <si>
    <t>395155.00</t>
  </si>
  <si>
    <t>210-BVHS</t>
  </si>
  <si>
    <t>Монитор Dell Pro Conferencing Monitor - P2426HEB (210-BVHS)</t>
  </si>
  <si>
    <t>179440.00</t>
  </si>
  <si>
    <t>210-BVHR</t>
  </si>
  <si>
    <t>Монитор Dell Pro Hub Conferencing Monitor - P2726DEB (210-BVHR)</t>
  </si>
  <si>
    <t>226873.00</t>
  </si>
  <si>
    <t>210-BVJT</t>
  </si>
  <si>
    <t>Монитор Dell Pro P 24 Hub Monitor - P2426E (210-BVJT)</t>
  </si>
  <si>
    <t>142982.00</t>
  </si>
  <si>
    <t>210-BVKP</t>
  </si>
  <si>
    <t>Монитор Dell Pro P 27 Monitor - P2726H (210-BVKP)</t>
  </si>
  <si>
    <t>107284.00</t>
  </si>
  <si>
    <t>210-BMHK</t>
  </si>
  <si>
    <t>Монитор Dell S2725H (210-BMHK)</t>
  </si>
  <si>
    <t>85516.00</t>
  </si>
  <si>
    <t>210-BSNR</t>
  </si>
  <si>
    <t>Монитор Dell SE2425HG (210-BSNR)</t>
  </si>
  <si>
    <t>71275.00</t>
  </si>
  <si>
    <t>210-BKTZ</t>
  </si>
  <si>
    <t>Монитор Dell U2424H (210-BKTZ)</t>
  </si>
  <si>
    <t>131452.00</t>
  </si>
  <si>
    <t>210-BKJF</t>
  </si>
  <si>
    <t>Монитор Dell U2424HE USB-C (210-BKJF)</t>
  </si>
  <si>
    <t>156746.00</t>
  </si>
  <si>
    <t>210-AVBF</t>
  </si>
  <si>
    <t>Монитор Dell U2520D (210-AVBF)</t>
  </si>
  <si>
    <t>190624.00</t>
  </si>
  <si>
    <t>210-BMDW</t>
  </si>
  <si>
    <t>Монитор Dell U3425WE USB-C (210-BMDW)</t>
  </si>
  <si>
    <t>505167.00</t>
  </si>
  <si>
    <t>210-BHXB</t>
  </si>
  <si>
    <t>Монитор Dell U3824DW (210-BHXB)</t>
  </si>
  <si>
    <t>742938.00</t>
  </si>
  <si>
    <t>210-BMDV</t>
  </si>
  <si>
    <t>Монитор Dell U4025QW USB-C (210-BMDV)</t>
  </si>
  <si>
    <t>939070.00</t>
  </si>
  <si>
    <t>210-BFIS</t>
  </si>
  <si>
    <t>Монитор Dell U4323QE (210-BFIS)</t>
  </si>
  <si>
    <t>598425.00</t>
  </si>
  <si>
    <t>210-BGTX</t>
  </si>
  <si>
    <t>Монитор Dell U4924DW (210-BGTX)</t>
  </si>
  <si>
    <t>808384.00</t>
  </si>
  <si>
    <t>210-BQTK</t>
  </si>
  <si>
    <t>Монитор Dell UltraSharp 32 4K Thunderbolt Hub Monitor - U3225QE (210-BQTK)</t>
  </si>
  <si>
    <t>557758.00</t>
  </si>
  <si>
    <t>210-AYUK</t>
  </si>
  <si>
    <t>Монитор Dell UltraSharp U2722D (210-AYUK)</t>
  </si>
  <si>
    <t>246200.00</t>
  </si>
  <si>
    <t>1B065AA#ABB</t>
  </si>
  <si>
    <t>Монитор HP Europe E14 G4 Portable (1B065AA#ABB)</t>
  </si>
  <si>
    <t>184575.00</t>
  </si>
  <si>
    <t>E4U30AA#ABB</t>
  </si>
  <si>
    <t>Монитор HP Europe EliteDisplay E190i (E4U30AA#ABB)</t>
  </si>
  <si>
    <t>36260.00</t>
  </si>
  <si>
    <t>1FH48AA#ABB</t>
  </si>
  <si>
    <t>Монитор HP Europe EliteDisplay E243m (1FH48AA#ABB)</t>
  </si>
  <si>
    <t>145040.00</t>
  </si>
  <si>
    <t>2D9J9AA#ABB</t>
  </si>
  <si>
    <t>Монитор HP Europe M22f FHD (2D9J9AA#ABB)</t>
  </si>
  <si>
    <t>72520.00</t>
  </si>
  <si>
    <t>2D9K0AA#ABB</t>
  </si>
  <si>
    <t>Монитор HP Europe M24f FHD (2D9K0AA#ABB)</t>
  </si>
  <si>
    <t>91930.00</t>
  </si>
  <si>
    <t>1A7E4AA#ABB</t>
  </si>
  <si>
    <t>Монитор HP Europe P22 G4 (1A7E4AA#ABB)</t>
  </si>
  <si>
    <t>65268.00</t>
  </si>
  <si>
    <t>5QG34AA#ABB</t>
  </si>
  <si>
    <t>Монитор HP Europe P224 (5QG34AA#ABB)</t>
  </si>
  <si>
    <t>55944.00</t>
  </si>
  <si>
    <t>9TT53AA#ABB</t>
  </si>
  <si>
    <t>Монитор HP Europe P22v G4 (9TT53AA#ABB)</t>
  </si>
  <si>
    <t>51800.00</t>
  </si>
  <si>
    <t>1A7E5AA#ABB</t>
  </si>
  <si>
    <t>Монитор HP Europe P24 G4 (1A7E5AA#ABB)</t>
  </si>
  <si>
    <t>77700.00</t>
  </si>
  <si>
    <t>7VH44AA#ABB</t>
  </si>
  <si>
    <t>Монитор HP Europe P24h G4 FHD (7VH44AA#ABB)</t>
  </si>
  <si>
    <t>113428.00</t>
  </si>
  <si>
    <t>9TT78AA#ABB</t>
  </si>
  <si>
    <t>Монитор HP Europe P24v G4 (9TT78AA#ABB)</t>
  </si>
  <si>
    <t>9U5J5UT#ABB</t>
  </si>
  <si>
    <t>Монитор HP Europe S 3 Pro 324pf (9U5J5UT#ABB)</t>
  </si>
  <si>
    <t>64176.00</t>
  </si>
  <si>
    <t>9U5C1AA#ABB</t>
  </si>
  <si>
    <t>Монитор HP Europe S3 Pro 324pv FHD (9U5C1AA#ABB)</t>
  </si>
  <si>
    <t>60116.00</t>
  </si>
  <si>
    <t>8X530AA#ABB</t>
  </si>
  <si>
    <t>Монитор HP Europe S7 Pro 724pf (8X530AA#ABB)</t>
  </si>
  <si>
    <t>120455.00</t>
  </si>
  <si>
    <t>8K167AA#ABB</t>
  </si>
  <si>
    <t>Монитор HP Europe S7 Pro 738pu +Thunderbolt 4 (8K167AA#ABB)</t>
  </si>
  <si>
    <t>587317.00</t>
  </si>
  <si>
    <t>B1GM5AA#ABB</t>
  </si>
  <si>
    <t>Монитор HP Europe Series 3 Pro/324pe (B1GM5AA#ABB)</t>
  </si>
  <si>
    <t>83936.00</t>
  </si>
  <si>
    <t>3G828AA#ABB</t>
  </si>
  <si>
    <t>Монитор HP Europe Z24f G3 (3G828AA#ABB)</t>
  </si>
  <si>
    <t>123284.00</t>
  </si>
  <si>
    <t>1C4Z5AA#ABB</t>
  </si>
  <si>
    <t>Монитор HP Europe Z24n G3 WUXGA (1C4Z5AA#ABB)</t>
  </si>
  <si>
    <t>144004.00</t>
  </si>
  <si>
    <t>Планшеты</t>
  </si>
  <si>
    <t>MW742LL/A</t>
  </si>
  <si>
    <t>Планшет Apple IPAD 10.2″ 32GB WI-FI (MW742LL/A)</t>
  </si>
  <si>
    <t>256578.00</t>
  </si>
  <si>
    <t>Проекторы</t>
  </si>
  <si>
    <t>V11HA26040</t>
  </si>
  <si>
    <t>Проектор Epson EB-L630U (V11HA26040)</t>
  </si>
  <si>
    <t>2698496.00</t>
  </si>
  <si>
    <t>Сетевое оборудование</t>
  </si>
  <si>
    <t xml:space="preserve">Роутеры, Хабы, Свичи </t>
  </si>
  <si>
    <t>WS-C2960X-24PS-L</t>
  </si>
  <si>
    <t>Коммутатор Cisco WS-C2960X-24PS-L (WS-C2960X-24PS-L)</t>
  </si>
  <si>
    <t>1725843.00</t>
  </si>
  <si>
    <t>A24496</t>
  </si>
  <si>
    <t>WS-C2960XR-48FPS-I</t>
  </si>
  <si>
    <t>Коммутатор Cisco WS-C2960XR-48FPS-I (WS-C2960XR-48FPS-I)</t>
  </si>
  <si>
    <t>4639058.00</t>
  </si>
  <si>
    <t>A24499</t>
  </si>
  <si>
    <t>WS-C2960XR-48FPD-I</t>
  </si>
  <si>
    <t>Коммутатор Cisco/WS-C2960XR-48FPD-I/Catalyst 2960-XR 48 GigE PoE 740W, 2 x 10G SFP+, IP Lite (WS-C29</t>
  </si>
  <si>
    <t>5308958.00</t>
  </si>
  <si>
    <t>A24528</t>
  </si>
  <si>
    <t>800000.00</t>
  </si>
  <si>
    <t>A24500</t>
  </si>
  <si>
    <t>Коммутатор Cisco/WS-C2960XR-48FPS-I/Catalyst 2960-XR 48 GigE PoE 740W, 4 x 1G SFP, IP Lite (WS-C2960</t>
  </si>
  <si>
    <t>700000.00</t>
  </si>
  <si>
    <t xml:space="preserve">Усилители, Конверторы, Адаптеры, Контроллеры </t>
  </si>
  <si>
    <t>E0X95AA</t>
  </si>
  <si>
    <t>Адаптер HP Europe Intel Ethernet I210-T1 GbE (E0X95AA)</t>
  </si>
  <si>
    <t>16569.00</t>
  </si>
  <si>
    <t>38350-13</t>
  </si>
  <si>
    <t>Адаптер Plantronics APC-43 (38350-13)</t>
  </si>
  <si>
    <t>28672.00</t>
  </si>
  <si>
    <t>R9M77A</t>
  </si>
  <si>
    <t>Инжектор HPE Aruba Instant On 30W 802.3at PoE Midspan Injector (R9M77A)</t>
  </si>
  <si>
    <t>36885.00</t>
  </si>
  <si>
    <t>R8W31A</t>
  </si>
  <si>
    <t>Инжектор HPE Aruba Instant On 802.3af 15.4W POE Midspan Injector (R8W31A)</t>
  </si>
  <si>
    <t>24252.00</t>
  </si>
  <si>
    <t>R7T40A</t>
  </si>
  <si>
    <t xml:space="preserve">Инжектор HPE Aruba PD-9501-5GCO-AC 60W 802.3bt Smart Rate Outdoor Surge Protection Midspan Injector </t>
  </si>
  <si>
    <t>129822.00</t>
  </si>
  <si>
    <t>PWR-C2-1025WAC/2</t>
  </si>
  <si>
    <t>Источник питания Cisco PWR-C2-1025WAC/2 (PWR-C2-1025WAC/2)</t>
  </si>
  <si>
    <t>155400.00</t>
  </si>
  <si>
    <t>JG960A#ABB</t>
  </si>
  <si>
    <t>Коммутатор HPE 1950-24G-2SFP+-2XGT L2 (JG960A#ABB)</t>
  </si>
  <si>
    <t>261046.00</t>
  </si>
  <si>
    <t>J9781A#ABB</t>
  </si>
  <si>
    <t>Коммутатор HPE Aruba 2530 48 Switch (J9781A#ABB)</t>
  </si>
  <si>
    <t>204163.00</t>
  </si>
  <si>
    <t>JL259A#ABB</t>
  </si>
  <si>
    <t>Коммутатор HPE Aruba 2930F 24G 4SFP Switch (JL259A#ABB)</t>
  </si>
  <si>
    <t>429877.00</t>
  </si>
  <si>
    <t>JL253A#ABB</t>
  </si>
  <si>
    <t>Коммутатор HPE Aruba 2930F 24G 4SFP+ Switch (JL253A#ABB)</t>
  </si>
  <si>
    <t>401910.00</t>
  </si>
  <si>
    <t>JL261A#ABB</t>
  </si>
  <si>
    <t>Коммутатор HPE Aruba 2930F 24G PoE+ 4SFP Switch (JL261A#ABB)</t>
  </si>
  <si>
    <t>546478.00</t>
  </si>
  <si>
    <t>JL260A#ABB</t>
  </si>
  <si>
    <t>Коммутатор HPE Aruba 2930F 48G 4SFP Switch (JL260A#ABB)</t>
  </si>
  <si>
    <t>407012.00</t>
  </si>
  <si>
    <t>JL254A#ABB</t>
  </si>
  <si>
    <t>Коммутатор HPE Aruba 2930F 48G 4SFP+ Switch (JL254A#ABB)</t>
  </si>
  <si>
    <t>589352.00</t>
  </si>
  <si>
    <t>JL262A#ABB</t>
  </si>
  <si>
    <t>Коммутатор HPE Aruba 2930F 48G PoE+ 4SFP Switch (JL262A#ABB)</t>
  </si>
  <si>
    <t>1004261.00</t>
  </si>
  <si>
    <t>JL258A#ABB</t>
  </si>
  <si>
    <t>Коммутатор HPE Aruba 2930F 8G PoE+ 2SFP+ Switch (JL258A#ABB)</t>
  </si>
  <si>
    <t>475181.00</t>
  </si>
  <si>
    <t>R8N88A#ABB</t>
  </si>
  <si>
    <t>Коммутатор HPE Aruba 6000 24G 4SFP Switch (R8N88A#ABB)</t>
  </si>
  <si>
    <t>234182.00</t>
  </si>
  <si>
    <t>R8P14A#ABB</t>
  </si>
  <si>
    <t>Коммутатор HPE Aruba CX 10000-48Y6C Distributed Services Back-to-Front 6 Fans 2 Power Supplies Bundl</t>
  </si>
  <si>
    <t>11134669.00</t>
  </si>
  <si>
    <t>R8R46A#ABB</t>
  </si>
  <si>
    <t>Коммутатор HPE Aruba Instant On 1430 8G Class4 PoE 64W Switch (R8R46A#ABB)</t>
  </si>
  <si>
    <t>79150.00</t>
  </si>
  <si>
    <t>JL813A#ABB</t>
  </si>
  <si>
    <t>Коммутатор HPE Aruba Instant On 1830 24G 12p Class4 PoE 2SFP 195W Switch (JL813A#ABB)</t>
  </si>
  <si>
    <t>174460.00</t>
  </si>
  <si>
    <t>JL815A#ABB</t>
  </si>
  <si>
    <t>Коммутатор HPE Aruba Instant On 1830 48G 24p Class4 PoE 4SFP 370W Switch (JL815A#ABB)</t>
  </si>
  <si>
    <t>332970.00</t>
  </si>
  <si>
    <t>JL814A#ABB</t>
  </si>
  <si>
    <t>Коммутатор HPE Aruba Instant On 1830 48G 4SFP Switch (JL814A#ABB)</t>
  </si>
  <si>
    <t>173062.00</t>
  </si>
  <si>
    <t>JL811A#ABB</t>
  </si>
  <si>
    <t>Коммутатор HPE Aruba Instant On 1830 8G 4p Class4 PoE 65W Switch (JL811A#ABB)</t>
  </si>
  <si>
    <t>93425.00</t>
  </si>
  <si>
    <t>JL682A#ABB</t>
  </si>
  <si>
    <t>Коммутатор HPE Aruba Instant On 1930 24G 4SFP/SFP+ Switch (JL682A#ABB)</t>
  </si>
  <si>
    <t>159580.00</t>
  </si>
  <si>
    <t>JL684B#ABB</t>
  </si>
  <si>
    <t>Коммутатор HPE Aruba Instant On 1930 24G Class4 PoE 4SFP/SFP+ 370W Switch (JL684B#ABB)</t>
  </si>
  <si>
    <t>254996.00</t>
  </si>
  <si>
    <t>JL686B#ABB</t>
  </si>
  <si>
    <t>Коммутатор HPE Aruba Instant On 1930 48G Class4 PoE 4SFP/SFP+ 370W Switch (JL686B#ABB)</t>
  </si>
  <si>
    <t>377431.00</t>
  </si>
  <si>
    <t>JL680A#ABB</t>
  </si>
  <si>
    <t>Коммутатор HPE Aruba Instant On 1930 8G 2SFP Switch (JL680A#ABB)</t>
  </si>
  <si>
    <t>82111.00</t>
  </si>
  <si>
    <t>JL805A#ABB</t>
  </si>
  <si>
    <t>Коммутатор HPE Aruba Instant On 1960 12XGT 4SFP+ Switch (JL805A#ABB)</t>
  </si>
  <si>
    <t>424520.00</t>
  </si>
  <si>
    <t>JL807A#ABB</t>
  </si>
  <si>
    <t>Коммутатор HPE Aruba Instant On 1960 24G 20p Class4 4p Class6 PoE 2XGT 2SFP+ 370W Switch (JL807A#ABB</t>
  </si>
  <si>
    <t>228160.00</t>
  </si>
  <si>
    <t>JL806A#ABB</t>
  </si>
  <si>
    <t>Коммутатор HPE Aruba Instant On 1960 24G 2XGT 2SFP+ Switch (JL806A#ABB)</t>
  </si>
  <si>
    <t>120854.00</t>
  </si>
  <si>
    <t>JL809A#ABB</t>
  </si>
  <si>
    <t>Коммутатор HPE Aruba Instant On 1960 48G 40p Class4 8p Class6 PoE 2XGT 2SFP+ 600W Switch (JL809A#ABB</t>
  </si>
  <si>
    <t>691229.00</t>
  </si>
  <si>
    <t>R8N89B#ABB</t>
  </si>
  <si>
    <t>Коммутатор HPE Aruba Networking CX 6000 12p 10M/100M/1G Class4 PoE 2p SFP 1G 139W Switch (R8N89B#ABB</t>
  </si>
  <si>
    <t>304060.00</t>
  </si>
  <si>
    <t>R8N85B#ABB</t>
  </si>
  <si>
    <t>Коммутатор HPE Aruba Networking CX 6000 48p 10M/100M/1G Class4 PoE 4p SFP 1G 370W Switch (R8N85B#ABB</t>
  </si>
  <si>
    <t>717932.00</t>
  </si>
  <si>
    <t>R8N87B#ABB</t>
  </si>
  <si>
    <t>Коммутатор HPE HPE Aruba Networking 6000 24G Class4 PoE 4SFP 370W Switch (R8N87B#ABB)</t>
  </si>
  <si>
    <t>470262.00</t>
  </si>
  <si>
    <t>R8R55A</t>
  </si>
  <si>
    <t>Комплект направляющих HPE Aruba CX 10000 1U 2 post Rack Mount Kit (R8R55A)</t>
  </si>
  <si>
    <t>33108.00</t>
  </si>
  <si>
    <t>R9H25AAE</t>
  </si>
  <si>
    <t>Лицензия программного обеспечения HPE Aruba Stateful Firewall/Zero Trust Segmentation/Telemetry/DDoS</t>
  </si>
  <si>
    <t>1572939.00</t>
  </si>
  <si>
    <t>R8F34A</t>
  </si>
  <si>
    <t>Модем HPE Aruba USB LTE Modem (R8F34A)</t>
  </si>
  <si>
    <t>170328.00</t>
  </si>
  <si>
    <t>R3J18A</t>
  </si>
  <si>
    <t>Монтажный набор HPE Aruba AP-MNT-D AP mount bracket individual (R3J18A)</t>
  </si>
  <si>
    <t>10393.00</t>
  </si>
  <si>
    <t>R9B36A</t>
  </si>
  <si>
    <t>Монтажный набор HPE Aruba Instant On AP25 Flush Mount Sleeve (R9B36A)</t>
  </si>
  <si>
    <t>6012.00</t>
  </si>
  <si>
    <t>R6P90A</t>
  </si>
  <si>
    <t>Опция HPE Aruba Instant On AP22 flush mount sleeve (R6P90A)</t>
  </si>
  <si>
    <t>5629.00</t>
  </si>
  <si>
    <t>PBE-M5-300</t>
  </si>
  <si>
    <t>Радиомост Ubiquiti PowerBeam PBE-M5-300 (PBE-M5-300)</t>
  </si>
  <si>
    <t>53060.00</t>
  </si>
  <si>
    <t>R8M98A</t>
  </si>
  <si>
    <t>Точка доступа HPE ANW AP-503 (RW) Campus AP (R8M98A)</t>
  </si>
  <si>
    <t>171459.00</t>
  </si>
  <si>
    <t>Q9H62A</t>
  </si>
  <si>
    <t>Точка доступа HPE Aruba AP-515 (RW) Unified Access Point (Q9H62A)</t>
  </si>
  <si>
    <t>352070.00</t>
  </si>
  <si>
    <t>R2X16A</t>
  </si>
  <si>
    <t>Точка доступа HPE Aruba Instant On AP11D (RW) Access Point (R2X16A)</t>
  </si>
  <si>
    <t>54449.00</t>
  </si>
  <si>
    <t>R6K64A#AC3</t>
  </si>
  <si>
    <t>Точка доступа HPE Aruba Instant On AP11D Access Point and PSU Bundle Base WW (R6K64A#AC3)</t>
  </si>
  <si>
    <t>62008.00</t>
  </si>
  <si>
    <t>R4W02A</t>
  </si>
  <si>
    <t>Точка доступа HPE Aruba Instant On AP22 (RW) 2x2 Wi-Fi 6 Indoor Access Point (R4W02A)</t>
  </si>
  <si>
    <t>63755.00</t>
  </si>
  <si>
    <t>R9B28A</t>
  </si>
  <si>
    <t>Точка доступа HPE Aruba Instant On AP25 (RW) 4x4 Wi-Fi 6 Indoor Access Point (R9B28A)</t>
  </si>
  <si>
    <t>106058.00</t>
  </si>
  <si>
    <t>S4A22A</t>
  </si>
  <si>
    <t>Точка доступа HPE Aruba Networking AP-725 (RW) Tri Radio 2x2 Wi-Fi 7 Internal Antennas Campus Access</t>
  </si>
  <si>
    <t>354720.00</t>
  </si>
  <si>
    <t>R9B33A</t>
  </si>
  <si>
    <t>Точка доступа HPE Instant On Access Point Bundle with PSU (EU) AP25 (R9B33A)</t>
  </si>
  <si>
    <t>139876.00</t>
  </si>
  <si>
    <t>S0J34A#ABB</t>
  </si>
  <si>
    <t>Точка доступа HPE Instant On Access Point Bundle with PSU Dual Radio 2x2 Wi-Fi 6 (RW) AP22D (S0J34A#</t>
  </si>
  <si>
    <t>124936.00</t>
  </si>
  <si>
    <t>S1T09A</t>
  </si>
  <si>
    <t>Точка доступа HPE Instant On AP21 (RW) Dual Radio 2x2 Wi-Fi 6 Access Point (S1T09A)</t>
  </si>
  <si>
    <t>47916.00</t>
  </si>
  <si>
    <t>S1U76A</t>
  </si>
  <si>
    <t>Точка доступа HPE Networking Instant On Access Point Dual Radio 2x2 Wi-Fi 6 (RW) AP22D (S1U76A)</t>
  </si>
  <si>
    <t>113029.00</t>
  </si>
  <si>
    <t>S1T37A</t>
  </si>
  <si>
    <t>Точка доступа HPE Networking Instant On AP27 (RW) Dual Radio 2x2 Wi-Fi 6 Outdoor Access Point (S1T37</t>
  </si>
  <si>
    <t>140653.00</t>
  </si>
  <si>
    <t>JL781A</t>
  </si>
  <si>
    <t>Трансивер HPE Aruba 1G Ind-Temp SFP LC LX 10km SMF Transceiver (JL781A)</t>
  </si>
  <si>
    <t>264085.00</t>
  </si>
  <si>
    <t>JL780A</t>
  </si>
  <si>
    <t>Трансивер HPE Aruba 1G Ind-Temp SFP LC SX 500m MMF Transceiver (JL780A)</t>
  </si>
  <si>
    <t>130476.00</t>
  </si>
  <si>
    <t>J4858D</t>
  </si>
  <si>
    <t>Трансивер HPE Aruba 1G SFP LC SX 500m MMF XCVR (J4858D)</t>
  </si>
  <si>
    <t>57765.00</t>
  </si>
  <si>
    <t>JL484A</t>
  </si>
  <si>
    <t>Трансивер HPE Aruba 25G SFP28 LC SR 100m MMF Transceiver (JL484A)</t>
  </si>
  <si>
    <t>276525.00</t>
  </si>
  <si>
    <t>R9D18A</t>
  </si>
  <si>
    <t>Трансивер HPE Aruba Instant On 10G SFP+ LC SR 300m OM3 MMF Transceiver (R9D18A)</t>
  </si>
  <si>
    <t>38122.00</t>
  </si>
  <si>
    <t>R9D16A</t>
  </si>
  <si>
    <t>Трансивер HPE Aruba Instant On 1G SFP LC SX 500m OM2 MMF Transceiver (R9D16A)</t>
  </si>
  <si>
    <t>19444.00</t>
  </si>
  <si>
    <t>S0G18A</t>
  </si>
  <si>
    <t>Трансивер HPE HPE Networking Instant On 10GBASE‑T RJ45 30m Cat6a Transceiver (S0G18A)</t>
  </si>
  <si>
    <t>164599.00</t>
  </si>
  <si>
    <t>S0G20A</t>
  </si>
  <si>
    <t>Трансивер HPE Networking Instant On 1G LX SFP LC 10km SMF Transceiver (S0G20A)</t>
  </si>
  <si>
    <t>37889.00</t>
  </si>
  <si>
    <t>R9D17B</t>
  </si>
  <si>
    <t>Трансивер HPE Networking Instant On 1G SFP RJ45 100m Cat5e Transceiver (R9D17B)</t>
  </si>
  <si>
    <t>29836.00</t>
  </si>
  <si>
    <t>JD118B</t>
  </si>
  <si>
    <t>Трансивер HPE X120 1Gb SFP LC SX (JD118B)</t>
  </si>
  <si>
    <t>99630.00</t>
  </si>
  <si>
    <t>JM813A</t>
  </si>
  <si>
    <t>Шлюз HPE Aruba EC-US 3x RJ45 10/100/1000 SD-WAN Gateway (JM813A)</t>
  </si>
  <si>
    <t>471864.00</t>
  </si>
  <si>
    <t>JM994-61012</t>
  </si>
  <si>
    <t>Шлюз HPE Aruba EC-XS 4x RJ45 10/100/1000 SD-WAN Gateway (JM994-61012)</t>
  </si>
  <si>
    <t>763224.00</t>
  </si>
  <si>
    <t>S0G33A#ABB</t>
  </si>
  <si>
    <t>Шлюз HPE Networking Instant On Secure Gateway 4-port Gigabit SG1004 EU en (S0G33A#ABB)</t>
  </si>
  <si>
    <t>200220.00</t>
  </si>
  <si>
    <t>S0G34A#ABB</t>
  </si>
  <si>
    <t>Шлюз HPE Networking Instant On Secure Gateway 5-port SmartRate 2.5G PoE+ 64W SG2505P EU en (S0G34A#A</t>
  </si>
  <si>
    <t>332787.00</t>
  </si>
  <si>
    <t>Оборудование Cisco</t>
  </si>
  <si>
    <t>AIR-DNA-E-3Y</t>
  </si>
  <si>
    <t>Лицензия программного обеспечения Cisco AIR-DNA-E-3Y (AIR-DNA-E-3Y)</t>
  </si>
  <si>
    <t>143399.00</t>
  </si>
  <si>
    <t>C9200CX-DNAE12-3Y</t>
  </si>
  <si>
    <t>Лицензия программного обеспечения Cisco C9200CX-DNAE12-3Y (C9200CX-DNAE12-3Y)</t>
  </si>
  <si>
    <t>194387.00</t>
  </si>
  <si>
    <t>C9200CX-DNAE8-3Y</t>
  </si>
  <si>
    <t>Лицензия программного обеспечения Cisco C9200CX-DNAE8-3Y (C9200CX-DNAE8-3Y)</t>
  </si>
  <si>
    <t>CON-SNT-P8RK95R1</t>
  </si>
  <si>
    <t>Расширенная гарантия Cisco CON-SNT-P8RK95R1 (CON-SNT-P8RK95R1)</t>
  </si>
  <si>
    <t>22145.00</t>
  </si>
  <si>
    <t>CS-KITPRO-K9</t>
  </si>
  <si>
    <t>Система видеоконференции Cisco CS-KITPRO-K9 (CS-KITPRO-K9)</t>
  </si>
  <si>
    <t>16151095.00</t>
  </si>
  <si>
    <t>Комплектующие и аксессуары</t>
  </si>
  <si>
    <t xml:space="preserve">Web камеры </t>
  </si>
  <si>
    <t>722-BBBU</t>
  </si>
  <si>
    <t>Вебкамера Dell Pro Webcam - WB5023 - 2K QHD (722-BBBU)</t>
  </si>
  <si>
    <t>57194.00</t>
  </si>
  <si>
    <t>722-BBBI</t>
  </si>
  <si>
    <t>Вебкамера Dell WB7022 UltraSharp Webcam (722-BBBI)</t>
  </si>
  <si>
    <t>87369.00</t>
  </si>
  <si>
    <t>DH-IPC-HFW123 0SP-036</t>
  </si>
  <si>
    <t>Камера Dahua DH-IPC-HFW1230SP-036 (DH-IPC-HFW123 0SP-036)</t>
  </si>
  <si>
    <t>35858.00</t>
  </si>
  <si>
    <t>Видеокарты</t>
  </si>
  <si>
    <t>GT730-SL-2GD5-BRK</t>
  </si>
  <si>
    <t>Видеокарта Asus GT730 (GT730-SL-2GD5-BRK)</t>
  </si>
  <si>
    <t>51543.00</t>
  </si>
  <si>
    <t>Кабели</t>
  </si>
  <si>
    <t>4Z527AA</t>
  </si>
  <si>
    <t>Адаптер HP Europe USB-C to RJ45 Adapter G2 (4Z527AA)</t>
  </si>
  <si>
    <t>8762.00</t>
  </si>
  <si>
    <t>Кабель Defender/03/HDMI M-M/ver 1.4/1 м (87350)</t>
  </si>
  <si>
    <t>1010.00</t>
  </si>
  <si>
    <t>2х0,75</t>
  </si>
  <si>
    <t>Кабель EKT/ШВВП 2х0,75 мм (2х0,75)</t>
  </si>
  <si>
    <t>147.00</t>
  </si>
  <si>
    <t>04356-1,8</t>
  </si>
  <si>
    <t>Кабель HP Europe/USB/A-B для принтера/сканера/1,8 м (04356-1,8)</t>
  </si>
  <si>
    <t>1147.00</t>
  </si>
  <si>
    <t>C-DM/DM-6</t>
  </si>
  <si>
    <t>Кабель Kramer/C-DM/DM-6 (C-DM/DM-6)</t>
  </si>
  <si>
    <t>5180.00</t>
  </si>
  <si>
    <t>WH-111(20m)</t>
  </si>
  <si>
    <t>Кабель Lazso/WH-111(20м) (WH-111(20m))</t>
  </si>
  <si>
    <t>35612.00</t>
  </si>
  <si>
    <t>L/032778</t>
  </si>
  <si>
    <t>Кабель Legrand L/032778 (L/032778)</t>
  </si>
  <si>
    <t>507.00</t>
  </si>
  <si>
    <t>D155-P</t>
  </si>
  <si>
    <t>Кабель Ship D155-P (D155-P)</t>
  </si>
  <si>
    <t>101479.00</t>
  </si>
  <si>
    <t>VG002M/M-20P</t>
  </si>
  <si>
    <t>Кабель Ship/VGA to VGA (15Male/15Male) 20 м (VG002M/M-20P)</t>
  </si>
  <si>
    <t>16456.00</t>
  </si>
  <si>
    <t>AP9892</t>
  </si>
  <si>
    <t>Кабель питания APC/AP9892/Power Cord, C19 to C20, 0.6m (AP9892)</t>
  </si>
  <si>
    <t>23986.00</t>
  </si>
  <si>
    <t>DLW-1250</t>
  </si>
  <si>
    <t>Кабель питания Delux/DLW-1250,  С13: розетка-&gt;компьютер, 1,2 м. (DLW-1250)</t>
  </si>
  <si>
    <t>725.00</t>
  </si>
  <si>
    <t>RJ45</t>
  </si>
  <si>
    <t>Коннектор/RJ45 (RJ45)</t>
  </si>
  <si>
    <t>14.00</t>
  </si>
  <si>
    <t>Клавиатуры</t>
  </si>
  <si>
    <t>580-18360</t>
  </si>
  <si>
    <t>Клавиатура Dell KB-813 Smartcard Reader (580-18360)</t>
  </si>
  <si>
    <t>20597.00</t>
  </si>
  <si>
    <t>AY2Y7A6#B15</t>
  </si>
  <si>
    <t>Клавиатура HP Europe 125 G2 WD (AY2Y7A6#B15)</t>
  </si>
  <si>
    <t>6117.00</t>
  </si>
  <si>
    <t>266C9A6#B15</t>
  </si>
  <si>
    <t>Клавиатура HP Europe 125 Wired Keyboard (266C9A6#B15)</t>
  </si>
  <si>
    <t>7259.00</t>
  </si>
  <si>
    <t>9T5B2AA#B15</t>
  </si>
  <si>
    <t>Клавиатура HP Europe 725 Multi-Device Rechargeable Wireless Keyboard (9T5B2AA#B15)</t>
  </si>
  <si>
    <t>26858.00</t>
  </si>
  <si>
    <t>Кронштейны</t>
  </si>
  <si>
    <t>LP43-22</t>
  </si>
  <si>
    <t>Кронштейн Brateck LP43-22 (LP43-22)</t>
  </si>
  <si>
    <t>5072.00</t>
  </si>
  <si>
    <t>M75</t>
  </si>
  <si>
    <t>Стойка Wize M75 (M75)</t>
  </si>
  <si>
    <t>197589.00</t>
  </si>
  <si>
    <t xml:space="preserve">Комплекты (клавиатура+мышка) </t>
  </si>
  <si>
    <t>580-BDGY</t>
  </si>
  <si>
    <t>Клавиатура и манипулятор Dell Pro 5 Keyboard and Mouse - KM526 (580-BDGY)</t>
  </si>
  <si>
    <t>19654.00</t>
  </si>
  <si>
    <t>AW5S6AA#ABB</t>
  </si>
  <si>
    <t>Клавиатура и манипулятор HP Europe 225 Wired Mouse and KB G2 CWH (AW5S6AA#ABB)</t>
  </si>
  <si>
    <t>9189.00</t>
  </si>
  <si>
    <t>3L1F0AA#B15</t>
  </si>
  <si>
    <t>Клавиатура и манипулятор HP Europe 230 (3L1F0AA#B15)</t>
  </si>
  <si>
    <t>15501.00</t>
  </si>
  <si>
    <t>860P8AA#B15</t>
  </si>
  <si>
    <t>Клавиатура и манипулятор HP Europe 655 Wireless KB/MSE Combo WHT (860P8AA#B15)</t>
  </si>
  <si>
    <t>25444.00</t>
  </si>
  <si>
    <t>Модули оперативной памяти (ОЗУ)</t>
  </si>
  <si>
    <t>SP002GBLTU133S02</t>
  </si>
  <si>
    <t>Память Silicon Power/2 Gb/DDR3/1333 MHz/SP002GBLTU133S02 (SP002GBLTU133S02)</t>
  </si>
  <si>
    <t>28362.00</t>
  </si>
  <si>
    <t>Мышки и коврики</t>
  </si>
  <si>
    <t>90XB07A0-BMU0A0</t>
  </si>
  <si>
    <t>Манипулятор Asus Marshmallow Mouse MD100 Beige (90XB07A0-BMU0A0)</t>
  </si>
  <si>
    <t>12378.00</t>
  </si>
  <si>
    <t>90XB07A0-BMU010</t>
  </si>
  <si>
    <t>Манипулятор Asus Marshmallow Mouse MD100 Purple (90XB07A0-BMU010)</t>
  </si>
  <si>
    <t>90XB0900-BMU020</t>
  </si>
  <si>
    <t>Манипулятор Asus MD102 Beige (90XB0900-BMU020)</t>
  </si>
  <si>
    <t>13731.00</t>
  </si>
  <si>
    <t>90XB0900-BMU000</t>
  </si>
  <si>
    <t>Манипулятор Asus MD102 Dark Grey (90XB0900-BMU000)</t>
  </si>
  <si>
    <t>90XB0900-BMU010</t>
  </si>
  <si>
    <t>Манипулятор Asus MD102 White (90XB0900-BMU010)</t>
  </si>
  <si>
    <t>90XB05RN-BMU000</t>
  </si>
  <si>
    <t>Манипулятор Asus MU101C Wired Blue Ray (90XB05RN-BMU000)</t>
  </si>
  <si>
    <t>4675.00</t>
  </si>
  <si>
    <t>90XB05RN-BMU010</t>
  </si>
  <si>
    <t>Манипулятор Asus MU101C Wired Blue Ray (90XB05RN-BMU010)</t>
  </si>
  <si>
    <t>90XB06C0-BMU000</t>
  </si>
  <si>
    <t>Манипулятор Asus MW203 Black (90XB06C0-BMU000)</t>
  </si>
  <si>
    <t>12539.00</t>
  </si>
  <si>
    <t>90XB06C0-BMU010</t>
  </si>
  <si>
    <t>Манипулятор Asus MW203 Blue (90XB06C0-BMU010)</t>
  </si>
  <si>
    <t>14541.00</t>
  </si>
  <si>
    <t>90XB0AF0-BMU010</t>
  </si>
  <si>
    <t>Манипулятор Asus ProArt Mouse MD301 (90XB0AF0-BMU010)</t>
  </si>
  <si>
    <t>50722.00</t>
  </si>
  <si>
    <t>90XB0790-BMU000</t>
  </si>
  <si>
    <t>Манипулятор Asus SmartO Mouse MD200 Black (90XB0790-BMU000)</t>
  </si>
  <si>
    <t>21717.00</t>
  </si>
  <si>
    <t>90XB0790-BMU0A0</t>
  </si>
  <si>
    <t>Манипулятор Asus SmartO Mouse MD200 Silent Plus Beige (90XB0790-BMU0A0)</t>
  </si>
  <si>
    <t>90XB0790-BMU030</t>
  </si>
  <si>
    <t>Манипулятор Asus SmartO Mouse MD200 Silent Plus Green (90XB0790-BMU030)</t>
  </si>
  <si>
    <t>18734.00</t>
  </si>
  <si>
    <t>570-AAIR</t>
  </si>
  <si>
    <t>Манипулятор Dell MS116 (570-AAIR)</t>
  </si>
  <si>
    <t>5291.00</t>
  </si>
  <si>
    <t>570-ABHN</t>
  </si>
  <si>
    <t>Манипулятор Dell MS3220 (570-ABHN)</t>
  </si>
  <si>
    <t>11502.00</t>
  </si>
  <si>
    <t>570-ABHK</t>
  </si>
  <si>
    <t>Манипулятор Dell MS3320W (570-ABHK)</t>
  </si>
  <si>
    <t>10920.00</t>
  </si>
  <si>
    <t>570-ABHL</t>
  </si>
  <si>
    <t>Манипулятор Dell MS5120W (570-ABHL)</t>
  </si>
  <si>
    <t>15589.00</t>
  </si>
  <si>
    <t>570-BBLF</t>
  </si>
  <si>
    <t>Манипулятор Dell Pro 5 Mouse - MS526 (570-BBLF)</t>
  </si>
  <si>
    <t>9467.00</t>
  </si>
  <si>
    <t>570-BBLH</t>
  </si>
  <si>
    <t>Манипулятор Dell Pro 7 Silent Mouse - MS726 (570-BBLH)</t>
  </si>
  <si>
    <t>17686.00</t>
  </si>
  <si>
    <t>570-BBJH</t>
  </si>
  <si>
    <t>Манипулятор Dell Silent Mouse - MS355 (570-BBJH)</t>
  </si>
  <si>
    <t>15140.00</t>
  </si>
  <si>
    <t>6SP30AA#AC3</t>
  </si>
  <si>
    <t>Манипулятор HP Europe HP Bluetooth Travel Mouse ALL (6SP30AA#AC3)</t>
  </si>
  <si>
    <t>12700.00</t>
  </si>
  <si>
    <t>4PH30AA#ABB</t>
  </si>
  <si>
    <t>Манипулятор HP Europe Pavilion Gaming 300 (4PH30AA#ABB)</t>
  </si>
  <si>
    <t>13447.00</t>
  </si>
  <si>
    <t>Процессоры и сопроцессоры</t>
  </si>
  <si>
    <t>P38669-B21</t>
  </si>
  <si>
    <t>Процессор HP Enterprise/EPYC/7313/3 GHz/Socket SP3/BOX/16-core/155W (P38669-B21)</t>
  </si>
  <si>
    <t>709225.00</t>
  </si>
  <si>
    <t>P36932-B21</t>
  </si>
  <si>
    <t>Процессор HP Enterprise/Xeon Gold 6326/2,9 GHz/16-core 185W Processor for HPE (P36932-B21)</t>
  </si>
  <si>
    <t>1287984.00</t>
  </si>
  <si>
    <t>i3-10105</t>
  </si>
  <si>
    <t>Процессор Intel/Core i3/10105/3,7 GHz/FCLGA1200/6 Mb (i3-10105)</t>
  </si>
  <si>
    <t>76082.00</t>
  </si>
  <si>
    <t>Кейсы (корпуса)</t>
  </si>
  <si>
    <t>Galaxy</t>
  </si>
  <si>
    <t>Корпус X-Game Galaxy (Galaxy)</t>
  </si>
  <si>
    <t>16144.00</t>
  </si>
  <si>
    <t>Комплекты для конференций</t>
  </si>
  <si>
    <t>7200-65320-101</t>
  </si>
  <si>
    <t>Система аудиоконференц-связи Polycom/7200-65320-101_RealPresence Group 310 - 720p: Group 310 HD code</t>
  </si>
  <si>
    <t>1616117.00</t>
  </si>
  <si>
    <t>USB Хабы и Медиа Плееры</t>
  </si>
  <si>
    <t>HB-210</t>
  </si>
  <si>
    <t>Хаб HB-210 (HB-210)</t>
  </si>
  <si>
    <t>4441.00</t>
  </si>
  <si>
    <t>Серверы</t>
  </si>
  <si>
    <t>210-AYJZ-2548</t>
  </si>
  <si>
    <t>Сервер Dell PowerEdge R650 (210-AYJZ-2548)</t>
  </si>
  <si>
    <t>5947833.00</t>
  </si>
  <si>
    <t>210-AYCG_3298</t>
  </si>
  <si>
    <t>Сервер Dell PowerEdge R750 (210-AYCG_3298)</t>
  </si>
  <si>
    <t>13440915.00</t>
  </si>
  <si>
    <t>210-ACXS-01</t>
  </si>
  <si>
    <t>Сервер Dell R630 (210-ACXS-01)</t>
  </si>
  <si>
    <t>1901987.00</t>
  </si>
  <si>
    <t>P87466-425</t>
  </si>
  <si>
    <t>Сервер HPE DL20 Gen11 (P87466-425)</t>
  </si>
  <si>
    <t>2961446.00</t>
  </si>
  <si>
    <t>P94955-425</t>
  </si>
  <si>
    <t>Сервер HPE DL325 Gen11 (P94955-425)</t>
  </si>
  <si>
    <t>4122942.00</t>
  </si>
  <si>
    <t>P90000-425</t>
  </si>
  <si>
    <t>Сервер HPE DL360 Gen12 (P90000-425)</t>
  </si>
  <si>
    <t>6652470.00</t>
  </si>
  <si>
    <t>P93934-425</t>
  </si>
  <si>
    <t>Сервер HPE DL380 Gen12 (P93934-425)</t>
  </si>
  <si>
    <t>4940958.00</t>
  </si>
  <si>
    <t>P87464-425</t>
  </si>
  <si>
    <t>Сервер HPE ML30 Gen11 (P87464-425)</t>
  </si>
  <si>
    <t>3428419.00</t>
  </si>
  <si>
    <t>HDD</t>
  </si>
  <si>
    <t>533871-003</t>
  </si>
  <si>
    <t>HDD HP Enterprise/SAS/600 Gb/15k/For G1-G7 Proliant SAS Servers (533871-003)</t>
  </si>
  <si>
    <t>99456.00</t>
  </si>
  <si>
    <t>P40430-B21</t>
  </si>
  <si>
    <t>HDD HPE/300 Gb SAS 12G Mission Critical 10K SFF BC 3-year Warranty Multi Vendor HDD (P40430-B21)</t>
  </si>
  <si>
    <t>110350.00</t>
  </si>
  <si>
    <t>P53561-B21</t>
  </si>
  <si>
    <t>HDD HPE/600GB SAS 12G Mission Critical 10K SFF BC 3-year Warranty Multi Vendor HDD (P53561-B21)</t>
  </si>
  <si>
    <t>127509.00</t>
  </si>
  <si>
    <t>P49029-B21</t>
  </si>
  <si>
    <t>Твердотельный накопитель HPE/960GB SAS 24G Read Intensive SFF BC Multi Vendor SSD (P49029-B21)</t>
  </si>
  <si>
    <t>961553.00</t>
  </si>
  <si>
    <t>P40498-B21</t>
  </si>
  <si>
    <t>Твердотельный накопитель HPE/960GB SATA RI SFF (2.5in) Basic Carrier (BC) Multi Vendor SSD (P40498-B</t>
  </si>
  <si>
    <t>1007927.00</t>
  </si>
  <si>
    <t>Блоки питания</t>
  </si>
  <si>
    <t>450-AIYX</t>
  </si>
  <si>
    <t>Источник питания Dell Single, Hot-Plug, 800W, Mixed Mode, (100-240Vac) Platinum (450-AIYX)</t>
  </si>
  <si>
    <t>170506.00</t>
  </si>
  <si>
    <t>450-BBTB</t>
  </si>
  <si>
    <t>Источник питания Dell Single, Hot-Plug, Power Supply, 700W MM HLAC (200-220Vac) Titanium, Customer K</t>
  </si>
  <si>
    <t>264557.00</t>
  </si>
  <si>
    <t>P03178-B21</t>
  </si>
  <si>
    <t>Источник питания HPE 1000W Flex Slot Titanium (P03178-B21)</t>
  </si>
  <si>
    <t>115120.00</t>
  </si>
  <si>
    <t>Вентиляторы</t>
  </si>
  <si>
    <t>121-BBBJ</t>
  </si>
  <si>
    <t>Вентилятор Dell PowerEdge R7525/R750 Standard Fan Customer Kit V3 (121-BBBJ)</t>
  </si>
  <si>
    <t>14502.00</t>
  </si>
  <si>
    <t>384-BDLJ</t>
  </si>
  <si>
    <t>Вентилятор Dell Standard Fan PowerEdge R660xs Cus Kit (384-BDLJ)</t>
  </si>
  <si>
    <t>19094.00</t>
  </si>
  <si>
    <t>P48820-B21</t>
  </si>
  <si>
    <t>Вентилятор HPE DL380/DL560 G11 2U High Perf Fan Kit (P48820-B21)</t>
  </si>
  <si>
    <t>209626.00</t>
  </si>
  <si>
    <t>P54697-B21</t>
  </si>
  <si>
    <t>Вентилятор HPE ProLiant DL3X0 Gen11 1U 2P Standard Fan Kit (P54697-B21)</t>
  </si>
  <si>
    <t>42226.00</t>
  </si>
  <si>
    <t>Комплектующие к серверам</t>
  </si>
  <si>
    <t>P9Q38A</t>
  </si>
  <si>
    <t xml:space="preserve">Блок распределения питания HPE G2 Basic 3.6kVA/IEC C20 Detachable 16A/100-240V Outlets (20) C13 (2) </t>
  </si>
  <si>
    <t>87075.00</t>
  </si>
  <si>
    <t>P9Q45A</t>
  </si>
  <si>
    <t>Блок распределения питания HPE G2 Basic 7.3kVA (P9Q45A)</t>
  </si>
  <si>
    <t>142472.00</t>
  </si>
  <si>
    <t>P9L16A</t>
  </si>
  <si>
    <t>Опция HPE HPE G2 Rack 42U (P9L16A)</t>
  </si>
  <si>
    <t>222786.00</t>
  </si>
  <si>
    <t>210-BBII</t>
  </si>
  <si>
    <t>Хранилище Dell ME5012 (210-BBII)</t>
  </si>
  <si>
    <t>12445889.00</t>
  </si>
  <si>
    <t>Контроллеры</t>
  </si>
  <si>
    <t>P06367-B21</t>
  </si>
  <si>
    <t>RAID контроллер HPE Broadcom MegaRAID MR416i-p x16 Lanes 4GB Cache NVMe/SAS 12G Controller for HPE G</t>
  </si>
  <si>
    <t>533417.00</t>
  </si>
  <si>
    <t>P47789-B21</t>
  </si>
  <si>
    <t>RAID контроллер HPE MR216i-o (P47789-B21)</t>
  </si>
  <si>
    <t>286285.00</t>
  </si>
  <si>
    <t>P58335-B21</t>
  </si>
  <si>
    <t>RAID контроллер HPE MR408i-o Gen11 x8 Lanes 4GB Cache OCP SPDM Storage Controller (P58335-B21)</t>
  </si>
  <si>
    <t>409480.00</t>
  </si>
  <si>
    <t>P47781-B21</t>
  </si>
  <si>
    <t>RAID контроллер HPE MR416i-o (P47781-B21)</t>
  </si>
  <si>
    <t>566869.00</t>
  </si>
  <si>
    <t>P47777-B21</t>
  </si>
  <si>
    <t>RAID контроллер HPE MR416i-p (P47777-B21)</t>
  </si>
  <si>
    <t>595447.00</t>
  </si>
  <si>
    <t>804398-B21</t>
  </si>
  <si>
    <t>Адаптер главной шины HPE Smart Array E208e-p SR Gen10 (8 External Lanes/No Cache) 12G SAS PCIe Plug-</t>
  </si>
  <si>
    <t>276186.00</t>
  </si>
  <si>
    <t>Q0L14A</t>
  </si>
  <si>
    <t>Адаптер главной шины HPE StoreFabric SN1200E (Q0L14A)</t>
  </si>
  <si>
    <t>365923.00</t>
  </si>
  <si>
    <t>P26264-B21</t>
  </si>
  <si>
    <t>Интернет карта HPE Broadcom BCM57504 (P26264-B21)</t>
  </si>
  <si>
    <t>256942.00</t>
  </si>
  <si>
    <t>P26253-B21</t>
  </si>
  <si>
    <t>Сетевая карта HPE BCM 57416 10GbE 2p BASE-T (P26253-B21)</t>
  </si>
  <si>
    <t>159597.00</t>
  </si>
  <si>
    <t>700748-B21</t>
  </si>
  <si>
    <t>Сетевой адаптер HPE FlexFabric 10Gb 2-port 534M Adapter (700748-B21)</t>
  </si>
  <si>
    <t>240740.00</t>
  </si>
  <si>
    <t>Стойки для сервера</t>
  </si>
  <si>
    <t>AST.MDSN01-61219-B-D</t>
  </si>
  <si>
    <t>Стойка Astergo/МикроЦОД MDSN01 19U (1034 x 600)/Кондиционер 2,0кВт/ИБП 3,0кВт/БРП 1Ph 16A 4xC13; 2xC</t>
  </si>
  <si>
    <t>3379916.00</t>
  </si>
  <si>
    <t>P9K07A</t>
  </si>
  <si>
    <t xml:space="preserve">Стойка HP Enterprise/42U G2 Kitted Advanced Pallet Rack with Side Panels and Baying/1075мм x 2000мм </t>
  </si>
  <si>
    <t>848596.00</t>
  </si>
  <si>
    <t>H6J69A</t>
  </si>
  <si>
    <t>Стойка HP/11842 1200mm Pallet Rack/42 U/126,02 мм/200,6 мм/80 мм (H6J69A)</t>
  </si>
  <si>
    <t>806771.00</t>
  </si>
  <si>
    <t>H6J70A</t>
  </si>
  <si>
    <t>Стойка HP/11842 1200mm Shock Rack/42 U/126,2 мм/200,6 мм/80 мм (H6J70A)</t>
  </si>
  <si>
    <t>1068230.00</t>
  </si>
  <si>
    <t>Аксессуары и комплектующие к ноутбукам</t>
  </si>
  <si>
    <t>Адаптеры для ноутбуков</t>
  </si>
  <si>
    <t>H6Y83AA#ABB</t>
  </si>
  <si>
    <t>Адаптер HP Europe H6Y83AA (H6Y83AA#ABB)</t>
  </si>
  <si>
    <t>39304.00</t>
  </si>
  <si>
    <t>450-ALJL</t>
  </si>
  <si>
    <t>Адаптер питания Dell Slim Power Adapter - 65-Watt Type-C with 1 Meter Power Cord (450-ALJL)</t>
  </si>
  <si>
    <t>42613.00</t>
  </si>
  <si>
    <t>Сумки для ноутбуков</t>
  </si>
  <si>
    <t>90XB0A20-BBP000</t>
  </si>
  <si>
    <t>Рюкзак Asus AP1602 NEREUS BACKPACK 2.0 (Grey) (90XB0A20-BBP000)</t>
  </si>
  <si>
    <t>11252.00</t>
  </si>
  <si>
    <t>90XB08L0-BBP050</t>
  </si>
  <si>
    <t>Рюкзак Asus AP4600 ASUS BACKPACK (Black) (90XB08L0-BBP050)</t>
  </si>
  <si>
    <t>9811.00</t>
  </si>
  <si>
    <t>90XB04ZN-BBP030</t>
  </si>
  <si>
    <t>Рюкзак Asus BP1501G Holographic Edition (90XB04ZN-BBP030)</t>
  </si>
  <si>
    <t>18584.00</t>
  </si>
  <si>
    <t>90-XB4000BA00060-</t>
  </si>
  <si>
    <t>Рюкзак Asus BP1504 (90-XB4000BA00060-)</t>
  </si>
  <si>
    <t>11047.00</t>
  </si>
  <si>
    <t>90XB09JN-BBP020</t>
  </si>
  <si>
    <t>Рюкзак Asus ROG Backpack BP1800 (Black) (90XB09JN-BBP020)</t>
  </si>
  <si>
    <t>15279.00</t>
  </si>
  <si>
    <t>90XB06S0-BBP020</t>
  </si>
  <si>
    <t>Рюкзак Asus ROG BP4701 (90XB06S0-BBP020)</t>
  </si>
  <si>
    <t>20026.00</t>
  </si>
  <si>
    <t>90XB08T0-BBP000</t>
  </si>
  <si>
    <t>Рюкзак Asus VIGOUR BACKPACK AP2600 (Black) (90XB08T0-BBP000)</t>
  </si>
  <si>
    <t>25599.00</t>
  </si>
  <si>
    <t>90XB07B0-BBP020</t>
  </si>
  <si>
    <t>Рюкзак Asus Vivobook-3-in-1-Bag AX4600 (Black) (90XB07B0-BBP020)</t>
  </si>
  <si>
    <t>21368.00</t>
  </si>
  <si>
    <t>460-BCML</t>
  </si>
  <si>
    <t>Рюкзак Dell Rugged Escape Backpack (460-BCML)</t>
  </si>
  <si>
    <t>41349.00</t>
  </si>
  <si>
    <t>90XB01DN-BBA010</t>
  </si>
  <si>
    <t>Сумка Asus EOS 2 SHOULDER BAG/15 INCH/GY/10 IN 1 (90XB01DN-BBA010)</t>
  </si>
  <si>
    <t>14763.00</t>
  </si>
  <si>
    <t>460-BDQQ</t>
  </si>
  <si>
    <t>Сумка Dell EcoLoop Pro Slim Briefcase 15 (460-BDQQ)</t>
  </si>
  <si>
    <t>21146.00</t>
  </si>
  <si>
    <t>460-BCQL</t>
  </si>
  <si>
    <t>Сумка Dell Premier Briefcase (460-BCQL)</t>
  </si>
  <si>
    <t>46618.00</t>
  </si>
  <si>
    <t>460-BCMK</t>
  </si>
  <si>
    <t>Сумка Dell Pro Slim Briefcase (460-BCMK)</t>
  </si>
  <si>
    <t>18695.00</t>
  </si>
  <si>
    <t>3E5F8AA</t>
  </si>
  <si>
    <t>Сумка HP Europe Renew Business (3E5F8AA)</t>
  </si>
  <si>
    <t>12506.00</t>
  </si>
  <si>
    <t>90XB01DN-BBA000</t>
  </si>
  <si>
    <t>Сумка для ноутбука Asus EOS 2 Carry Bag (90XB01DN-BBA000)</t>
  </si>
  <si>
    <t>90-XB4000BA00010-</t>
  </si>
  <si>
    <t>Сумка для ноутбука Asus NEREUS CARRY BAG (Black) (90-XB4000BA00010-)</t>
  </si>
  <si>
    <t>8363.00</t>
  </si>
  <si>
    <t>90XB07H0-BSL000</t>
  </si>
  <si>
    <t>Сумка для ноутбука Asus Sleeve 11.6 AS1200 (Grey) (90XB07H0-BSL000)</t>
  </si>
  <si>
    <t>8979.00</t>
  </si>
  <si>
    <t>A08KHUT</t>
  </si>
  <si>
    <t>Сумка для ноутбука HP Europe Everyday 16  laptop briefcase 3QL (A08KHUT)</t>
  </si>
  <si>
    <t>8524.00</t>
  </si>
  <si>
    <t>1E7D7AA</t>
  </si>
  <si>
    <t>Сумка для ноутбука HP Europe Prelude Top Load (1E7D7AA)</t>
  </si>
  <si>
    <t>7498.00</t>
  </si>
  <si>
    <t>90XB07Q0-BSL000</t>
  </si>
  <si>
    <t>Чехол Asus GA402 ROG (90XB07Q0-BSL000)</t>
  </si>
  <si>
    <t>14658.00</t>
  </si>
  <si>
    <t>Док.станции</t>
  </si>
  <si>
    <t>470-BFBN</t>
  </si>
  <si>
    <t>Адаптер Dell Pro 4-in-1 USB-C Travel Hub-DA225 (470-BFBN)</t>
  </si>
  <si>
    <t>26487.00</t>
  </si>
  <si>
    <t>210-ARJG</t>
  </si>
  <si>
    <t>Док-станция Dell Dell Dock WD19, 130W (210-ARJG)</t>
  </si>
  <si>
    <t>105640.00</t>
  </si>
  <si>
    <t>210-AZBW</t>
  </si>
  <si>
    <t>Док-станция Dell Performance Dock WD19DCS (210-AZBW)</t>
  </si>
  <si>
    <t>159763.00</t>
  </si>
  <si>
    <t>210-BRFM</t>
  </si>
  <si>
    <t>Док-станция Dell Pro Smart Dock SD25 130W (210-BRFM)</t>
  </si>
  <si>
    <t>136305.00</t>
  </si>
  <si>
    <t>210-BTHY</t>
  </si>
  <si>
    <t>Док-станция Dell Pro Thunderbolt 4 Dock - WD25TB4 130W (210-BTHY)</t>
  </si>
  <si>
    <t>150202.00</t>
  </si>
  <si>
    <t>210-BTHZ</t>
  </si>
  <si>
    <t>Док-станция Dell Pro Thunderbolt 5 Dock - WD25TB5 300W (210-BTHZ)</t>
  </si>
  <si>
    <t>218882.00</t>
  </si>
  <si>
    <t>210-BRFN</t>
  </si>
  <si>
    <t>Док-станция Dell Pro Thunderbolt 5 Smart Dock SD25TB5 (210-BRFN)</t>
  </si>
  <si>
    <t>229846.00</t>
  </si>
  <si>
    <t>210-BDTD</t>
  </si>
  <si>
    <t>Док-станция Dell Thunderbolt Dock WD22TB4 (210-BDTD)</t>
  </si>
  <si>
    <t>152387.00</t>
  </si>
  <si>
    <t>210-AZBV</t>
  </si>
  <si>
    <t>Док-станция Dell WD19TBS 180W (210-AZBV)</t>
  </si>
  <si>
    <t>128516.00</t>
  </si>
  <si>
    <t>9X3V1UT#ABB</t>
  </si>
  <si>
    <t>Док-станция HP Europe HP USB-C 100W G6 Dock EURO (9X3V1UT#ABB)</t>
  </si>
  <si>
    <t>70775.00</t>
  </si>
  <si>
    <t>72C71AA#ABB</t>
  </si>
  <si>
    <t>Док-станция HP Europe USB-C G5 Essential Dock (72C71AA#ABB)</t>
  </si>
  <si>
    <t>75423.00</t>
  </si>
  <si>
    <t>1PM64AA#AC3</t>
  </si>
  <si>
    <t>Репликатор портов HP Europe USB-C Mini Dock (1PM64AA#AC3)</t>
  </si>
  <si>
    <t>42248.00</t>
  </si>
  <si>
    <t>Аудио техника</t>
  </si>
  <si>
    <t>Гарнитура</t>
  </si>
  <si>
    <t>520-BBHC</t>
  </si>
  <si>
    <t>Наушники Dell Premier Wireless ANC Headset - WL7024 (520-BBHC)</t>
  </si>
  <si>
    <t>202400.00</t>
  </si>
  <si>
    <t>520-BBGQ</t>
  </si>
  <si>
    <t>Наушники Dell Pro Wired ANC Headset - WH5024 (520-BBGQ)</t>
  </si>
  <si>
    <t>58397.00</t>
  </si>
  <si>
    <t>520-BBGM</t>
  </si>
  <si>
    <t>Наушники Dell Pro Wireless ANC Headset - WL5024 (520-BBGM)</t>
  </si>
  <si>
    <t>116684.00</t>
  </si>
  <si>
    <t>7899-823-109</t>
  </si>
  <si>
    <t>Наушники JABRA EVOLVE 80 (7899-823-109)</t>
  </si>
  <si>
    <t>153443.00</t>
  </si>
  <si>
    <t>8X231AA</t>
  </si>
  <si>
    <t>Наушники Poly Blackwire 5220 USB-C/+3.5mm Plug (8X231AA)</t>
  </si>
  <si>
    <t>67021.00</t>
  </si>
  <si>
    <t>8X214A6</t>
  </si>
  <si>
    <t>Наушники Poly BLACKWIRE,C3210 USB-C (8X214A6)</t>
  </si>
  <si>
    <t>16033.00</t>
  </si>
  <si>
    <t>8X229A6</t>
  </si>
  <si>
    <t>Наушники Poly BW 3225 USB-C HS +USB- C/A (Bulk) (8X229A6)</t>
  </si>
  <si>
    <t>26770.00</t>
  </si>
  <si>
    <t>783R2AA</t>
  </si>
  <si>
    <t>Наушники Poly EncorePro 525 Microsoft Teams Certified Stereo with USB-A Headset (783R2AA)</t>
  </si>
  <si>
    <t>58225.00</t>
  </si>
  <si>
    <t>Батарейки и зарядные устройства</t>
  </si>
  <si>
    <t>Аккумуляторные батарейки</t>
  </si>
  <si>
    <t>A412/100 A</t>
  </si>
  <si>
    <t>Аккумулятор Sonnenschein A412/100 A (A412/100 A)</t>
  </si>
  <si>
    <t>170654.00</t>
  </si>
  <si>
    <t>A412/65 G6</t>
  </si>
  <si>
    <t>Аккумулятор Sonnenschein A412/65 G6 (A412/65 G6)</t>
  </si>
  <si>
    <t>118680.00</t>
  </si>
  <si>
    <t>GP 12-26</t>
  </si>
  <si>
    <t>Аккумулятор Ventura GP 12-26 (GP 12-26)</t>
  </si>
  <si>
    <t>31350.00</t>
  </si>
  <si>
    <t>Электропитание</t>
  </si>
  <si>
    <t>Источники бесперебойного питания</t>
  </si>
  <si>
    <t>BE1050G2-GR</t>
  </si>
  <si>
    <t>ИБП APC BE1050G2-GR (BE1050G2-GR)</t>
  </si>
  <si>
    <t>97734.00</t>
  </si>
  <si>
    <t>BGM2200B-GR</t>
  </si>
  <si>
    <t>ИБП APC BGM2200B-GR (BGM2200B-GR)</t>
  </si>
  <si>
    <t>219952.00</t>
  </si>
  <si>
    <t>BVG1600I-GR</t>
  </si>
  <si>
    <t>ИБП APC BVG1600I-GR 230V, AVR, 4 Schuko Sockets (BVG1600I-GR)</t>
  </si>
  <si>
    <t>88733.00</t>
  </si>
  <si>
    <t>BVG2200I-GR</t>
  </si>
  <si>
    <t>ИБП APC BVG2200I-GR 230V, AVR, 4 Schuko Sockets (BVG2200I-GR)</t>
  </si>
  <si>
    <t>115647.00</t>
  </si>
  <si>
    <t>BVX1600LI</t>
  </si>
  <si>
    <t>ИБП APC BVX1600LI 230V, AVR, IEC Sockets (BVX1600LI)</t>
  </si>
  <si>
    <t>100373.00</t>
  </si>
  <si>
    <t>BVX900LI</t>
  </si>
  <si>
    <t>ИБП APC BVX900LI 230V, AVR, IEC Sockets (BVX900LI)</t>
  </si>
  <si>
    <t>59645.00</t>
  </si>
  <si>
    <t>SRV2KI</t>
  </si>
  <si>
    <t>ИБП APC Easy UPS On-Line SRV 2000VA 230V (SRV2KI)</t>
  </si>
  <si>
    <t>331162.00</t>
  </si>
  <si>
    <t>SMC2000I</t>
  </si>
  <si>
    <t>ИБП APC SMX2000I (SMC2000I)</t>
  </si>
  <si>
    <t>755160.00</t>
  </si>
  <si>
    <t>SRT1000RMXLI</t>
  </si>
  <si>
    <t>ИБП APC SRT1000RMXLI (SRT1000RMXLI)</t>
  </si>
  <si>
    <t>625200.00</t>
  </si>
  <si>
    <t>SRT2200XLI</t>
  </si>
  <si>
    <t>ИБП APC SRT2200XLI (SRT2200XLI)</t>
  </si>
  <si>
    <t>880096.00</t>
  </si>
  <si>
    <t>SRT3000XLI</t>
  </si>
  <si>
    <t>ИБП APC SRT3000XLI (SRT3000XLI)</t>
  </si>
  <si>
    <t>1465084.00</t>
  </si>
  <si>
    <t>SRT5KXLI</t>
  </si>
  <si>
    <t>ИБП APC SRT5KXLI (SRT5KXLI)</t>
  </si>
  <si>
    <t>2063570.00</t>
  </si>
  <si>
    <t>SRT8KRMXLI</t>
  </si>
  <si>
    <t>ИБП APC SRT8KRMXLI (SRT8KRMXLI)</t>
  </si>
  <si>
    <t>2885690.00</t>
  </si>
  <si>
    <t>SRTG8KXLI</t>
  </si>
  <si>
    <t>ИБП APC SRTG8KXLI (SRTG8KXLI)</t>
  </si>
  <si>
    <t>2430563.00</t>
  </si>
  <si>
    <t>SRTL3000RM4UXLI</t>
  </si>
  <si>
    <t>ИБП APC SRTL3000RM4UXLI (SRTL3000RM4UXLI)</t>
  </si>
  <si>
    <t>3892830.00</t>
  </si>
  <si>
    <t>SRV2KRILRK</t>
  </si>
  <si>
    <t>ИБП APC SRV2KRILRK with Rail kit Batt pack ONLINE (SRV2KRILRK)</t>
  </si>
  <si>
    <t>528809.00</t>
  </si>
  <si>
    <t>SRV6KRIRK</t>
  </si>
  <si>
    <t>ИБП APC SRV6KRIRK SRV RM with RailKit, External Battery Pack (SRV6KRIRK)</t>
  </si>
  <si>
    <t>1065182.00</t>
  </si>
  <si>
    <t>AST.UPS.LA1500USB8I</t>
  </si>
  <si>
    <t>ИБП Astergo AST.UPS.LA1500USB8I (AST.UPS.LA1500USB8I)</t>
  </si>
  <si>
    <t>179257.00</t>
  </si>
  <si>
    <t>AST.UPS.LRT1100VS2U</t>
  </si>
  <si>
    <t>ИБП Astergo AST.UPS.LRT1100VS2U (AST.UPS.LRT1100VS2U)</t>
  </si>
  <si>
    <t>201984.00</t>
  </si>
  <si>
    <t>AST.UPS.LRT2000VS2U</t>
  </si>
  <si>
    <t>ИБП Astergo AST.UPS.LRT2000VS2U (AST.UPS.LRT2000VS2U)</t>
  </si>
  <si>
    <t>258800.00</t>
  </si>
  <si>
    <t>AST.UPS.LRT3000VS2U</t>
  </si>
  <si>
    <t>ИБП Astergo AST.UPS.LRT3000VS2U (AST.UPS.LRT3000VS2U)</t>
  </si>
  <si>
    <t>321939.00</t>
  </si>
  <si>
    <t>AST.UPS.LRT800VS2U</t>
  </si>
  <si>
    <t>ИБП Astergo AST.UPS.LRT800VS2U (AST.UPS.LRT800VS2U)</t>
  </si>
  <si>
    <t>172957.00</t>
  </si>
  <si>
    <t>AST.UPS.ORT1000IB1U</t>
  </si>
  <si>
    <t>ИБП Astergo AST.UPS.ORT1000IB1U (AST.UPS.ORT1000IB1U)</t>
  </si>
  <si>
    <t>252489.00</t>
  </si>
  <si>
    <t>AST.UPS.PGO10KLCD2U</t>
  </si>
  <si>
    <t>ИБП Astergo AST.UPS.PGO10KLCD2U (AST.UPS.PGO10KLCD2U)</t>
  </si>
  <si>
    <t>673521.00</t>
  </si>
  <si>
    <t>AST.UPS.PGO2000LCD2U</t>
  </si>
  <si>
    <t>ИБП Astergo AST.UPS.PGO2000LCD2U (AST.UPS.PGO2000LCD2U)</t>
  </si>
  <si>
    <t>296678.00</t>
  </si>
  <si>
    <t>AST.UPS.PGO3000LCD2U</t>
  </si>
  <si>
    <t>ИБП Astergo AST.UPS.PGO3000LCD2U (AST.UPS.PGO3000LCD2U)</t>
  </si>
  <si>
    <t>363583.00</t>
  </si>
  <si>
    <t>AST.UPS.PGO6KLCD2U</t>
  </si>
  <si>
    <t>ИБП Astergo AST.UPS.PGO6KLCD2U (AST.UPS.PGO6KLCD2U)</t>
  </si>
  <si>
    <t>553587.00</t>
  </si>
  <si>
    <t>AST.UPS.PGOT1000</t>
  </si>
  <si>
    <t>ИБП Astergo AST.UPS.PGOT1000 (AST.UPS.PGOT1000)</t>
  </si>
  <si>
    <t>181791.00</t>
  </si>
  <si>
    <t>AST.UPS.PGOT10KS</t>
  </si>
  <si>
    <t>ИБП Astergo AST.UPS.PGOT10KS (AST.UPS.PGOT10KS)</t>
  </si>
  <si>
    <t>795351.00</t>
  </si>
  <si>
    <t>AST.UPS.PGOT2000</t>
  </si>
  <si>
    <t>ИБП Astergo AST.UPS.PGOT2000 (AST.UPS.PGOT2000)</t>
  </si>
  <si>
    <t>266376.00</t>
  </si>
  <si>
    <t>AST.UPS.PGOT6KS</t>
  </si>
  <si>
    <t>ИБП Astergo AST.UPS.PGOT6KS (AST.UPS.PGOT6KS)</t>
  </si>
  <si>
    <t>605978.00</t>
  </si>
  <si>
    <t>3S550D</t>
  </si>
  <si>
    <t>ИБП Eaton 3S 550 DIN (3S550D)</t>
  </si>
  <si>
    <t>52397.00</t>
  </si>
  <si>
    <t>5PX2200IRT3UG2</t>
  </si>
  <si>
    <t>ИБП Eaton 5PX 2200i RT3U G2 (5PX2200IRT3UG2)</t>
  </si>
  <si>
    <t>573674.00</t>
  </si>
  <si>
    <t>5PX3000IRT2UG2</t>
  </si>
  <si>
    <t>ИБП Eaton 5PX 3000i RT2U (5PX3000IRT2UG2)</t>
  </si>
  <si>
    <t>926886.00</t>
  </si>
  <si>
    <t>5SC2200IRT</t>
  </si>
  <si>
    <t>ИБП Eaton 5SC 2200i RT2U (5SC2200IRT)</t>
  </si>
  <si>
    <t>514439.00</t>
  </si>
  <si>
    <t>5SC3000IRT</t>
  </si>
  <si>
    <t>ИБП Eaton 5SC 2200i RT2U (5SC3000IRT)</t>
  </si>
  <si>
    <t>599617.00</t>
  </si>
  <si>
    <t>9E1000I</t>
  </si>
  <si>
    <t>ИБП Eaton 9E (9E1000I)</t>
  </si>
  <si>
    <t>218322.00</t>
  </si>
  <si>
    <t>9E2000I</t>
  </si>
  <si>
    <t>ИБП Eaton 9E (9E2000I)</t>
  </si>
  <si>
    <t>327491.00</t>
  </si>
  <si>
    <t>9E3000I</t>
  </si>
  <si>
    <t>ИБП Eaton 9E (9E3000I)</t>
  </si>
  <si>
    <t>516331.00</t>
  </si>
  <si>
    <t>9E3000IR</t>
  </si>
  <si>
    <t>ИБП Eaton 9E (9E3000IR)</t>
  </si>
  <si>
    <t>859649.00</t>
  </si>
  <si>
    <t>9PX5KiRTN</t>
  </si>
  <si>
    <t>ИБП Eaton 9PX 5000i RT3U Netpack (9PX5KiRTN)</t>
  </si>
  <si>
    <t>1950208.00</t>
  </si>
  <si>
    <t>9SX1000IR</t>
  </si>
  <si>
    <t>ИБП Eaton 9SX 1000i Rack2U (9SX1000IR)</t>
  </si>
  <si>
    <t>409929.00</t>
  </si>
  <si>
    <t>9SX2000IR</t>
  </si>
  <si>
    <t>ИБП Eaton 9SX 2000i Rack2U (9SX2000IR)</t>
  </si>
  <si>
    <t>665363.00</t>
  </si>
  <si>
    <t>5P1550IRG2</t>
  </si>
  <si>
    <t>ИБП Eaton Eaton 5P 1550i Rack 1U G2 (5P1550IRG2)</t>
  </si>
  <si>
    <t>772336.00</t>
  </si>
  <si>
    <t>Q1L90A</t>
  </si>
  <si>
    <t>ИБП HPE R1500 INTL (Q1L90A)</t>
  </si>
  <si>
    <t>337789.00</t>
  </si>
  <si>
    <t>Батареи для ИБП(UPS)</t>
  </si>
  <si>
    <t>SRT48BP</t>
  </si>
  <si>
    <t>Аккумулятор APC SRT48BP (SRT48BP)</t>
  </si>
  <si>
    <t>386797.00</t>
  </si>
  <si>
    <t>9SXEBM36R</t>
  </si>
  <si>
    <t>Аккумулятор Eaton 9SX EBM Rack2U (9SXEBM36R)</t>
  </si>
  <si>
    <t>206919.00</t>
  </si>
  <si>
    <t>9SXEBM48R</t>
  </si>
  <si>
    <t>Аккумулятор Eaton 9SX EBM Rack2U (9SXEBM48R)</t>
  </si>
  <si>
    <t>APCRBC152</t>
  </si>
  <si>
    <t>Батарейка APC APCRBC152 (APCRBC152)</t>
  </si>
  <si>
    <t>435101.00</t>
  </si>
  <si>
    <t>SMX120BP</t>
  </si>
  <si>
    <t>Дополнительная батарея APC SMX120BP (SMX120BP)</t>
  </si>
  <si>
    <t>654249.00</t>
  </si>
  <si>
    <t>SRV36BP-9A</t>
  </si>
  <si>
    <t>Дополнительная батарея APC SRV36BP-9A (SRV36BP-9A)</t>
  </si>
  <si>
    <t>131491.00</t>
  </si>
  <si>
    <t>SRV72BP-9A</t>
  </si>
  <si>
    <t>Дополнительная батарея APC SRV72BP-9A (SRV72BP-9A)</t>
  </si>
  <si>
    <t>235536.00</t>
  </si>
  <si>
    <t>AST.UPS.PGOBP3U240V7</t>
  </si>
  <si>
    <t>Дополнительная батарея Astergo AST.UPS.PGOBP3U240V7 (AST.UPS.PGOBP3U240V7)</t>
  </si>
  <si>
    <t>339608.00</t>
  </si>
  <si>
    <t>AST.UPS.PGOBP3U240V9</t>
  </si>
  <si>
    <t>Дополнительная батарея Astergo AST.UPS.PGOBP3U240V9 (AST.UPS.PGOBP3U240V9)</t>
  </si>
  <si>
    <t>410295.00</t>
  </si>
  <si>
    <t>9SXEBM240</t>
  </si>
  <si>
    <t>Дополнительная батарея Eaton 9SX EBM (9SXEBM240)</t>
  </si>
  <si>
    <t>377708.00</t>
  </si>
  <si>
    <t>9EEBM72</t>
  </si>
  <si>
    <t>Модуль батарей Eaton Eaton 9E EBM (9EEBM72)</t>
  </si>
  <si>
    <t>369378.00</t>
  </si>
  <si>
    <t>Осветительные приборы</t>
  </si>
  <si>
    <t>BL-TD-24</t>
  </si>
  <si>
    <t>Осветительная лампа Barled BL-TD-24 (BL-TD-24)</t>
  </si>
  <si>
    <t>10360.00</t>
  </si>
  <si>
    <t>966s</t>
  </si>
  <si>
    <t>Осветительная лампа Epistar 966s (966s)</t>
  </si>
  <si>
    <t>88267.00</t>
  </si>
  <si>
    <t>KMP-K273/16W</t>
  </si>
  <si>
    <t>Осветительная лампа Epistar KMP-K273/16W (KMP-K273/16W)</t>
  </si>
  <si>
    <t>4869.00</t>
  </si>
  <si>
    <t>KTD-C40137/15W</t>
  </si>
  <si>
    <t>Осветительная лампа Epistar KTD-C40137/15W/спот круглый встроенный (KTD-C40137/15W)</t>
  </si>
  <si>
    <t>KTD-C40633/10W</t>
  </si>
  <si>
    <t>Осветительная лампа Epistar KTD-C40633/10W (KTD-C40633/10W)</t>
  </si>
  <si>
    <t>8184.00</t>
  </si>
  <si>
    <t>LED 39W</t>
  </si>
  <si>
    <t>Осветительная лампа Epistar LED 39W (LED 39W)</t>
  </si>
  <si>
    <t>KDS-192L/40W</t>
  </si>
  <si>
    <t>Осветительная лампа OSRAM KDS-192L/40W/track lite/прожектор (KDS-192L/40W)</t>
  </si>
  <si>
    <t>13675.00</t>
  </si>
  <si>
    <t>LED TRACK LIGHT RAIL</t>
  </si>
  <si>
    <t>Осветительная лампа OSRAM LED TRACK LIGHT RAIL (LED TRACK LIGHT RAIL)</t>
  </si>
  <si>
    <t>1497.00</t>
  </si>
  <si>
    <t>Принтеры, сканеры, МФУ</t>
  </si>
  <si>
    <t>МФУ лазерные монохромные</t>
  </si>
  <si>
    <t>5938C008</t>
  </si>
  <si>
    <t>МФП Canon i-SENSYS MF267dw II (5938C008)</t>
  </si>
  <si>
    <t>216674.00</t>
  </si>
  <si>
    <t>6354C009</t>
  </si>
  <si>
    <t>МФП Canon i-SENSYS MF287dw (6354C009)</t>
  </si>
  <si>
    <t>212582.00</t>
  </si>
  <si>
    <t>6354C009/5647C002</t>
  </si>
  <si>
    <t>МФП Canon i-SENSYS MF287dw (6354C009/5647C002)</t>
  </si>
  <si>
    <t>157273.00</t>
  </si>
  <si>
    <t>6354C009/5648C002</t>
  </si>
  <si>
    <t>МФП Canon i-SENSYS MF287dw (6354C009/5648C002)</t>
  </si>
  <si>
    <t>163091.00</t>
  </si>
  <si>
    <t>675R8A#B19</t>
  </si>
  <si>
    <t>МФП HP Europe HP LaserJet Enterprise X50452dn (675R8A#B19)</t>
  </si>
  <si>
    <t>386720.00</t>
  </si>
  <si>
    <t>675U1A#B19</t>
  </si>
  <si>
    <t>МФП HP Europe HP LaserJet EnterpriseFlow X62757zs (675U1A#B19)</t>
  </si>
  <si>
    <t>1978131.00</t>
  </si>
  <si>
    <t>9S186A#B19</t>
  </si>
  <si>
    <t>МФП HP Europe LaserJet MFP 8601dn (9S186A#B19)</t>
  </si>
  <si>
    <t>4209689.00</t>
  </si>
  <si>
    <t>9YF94A#B19</t>
  </si>
  <si>
    <t>МФП HP Europe M236d (9YF94A#B19)</t>
  </si>
  <si>
    <t>131169.00</t>
  </si>
  <si>
    <t>МФУ лазерные цветные</t>
  </si>
  <si>
    <t>6382C005</t>
  </si>
  <si>
    <t>МФП Canon imageFORCE C7165 (6382C005)</t>
  </si>
  <si>
    <t>10387045.00</t>
  </si>
  <si>
    <t>5963C005</t>
  </si>
  <si>
    <t>МФП Canon imageRUNNER ADVANCE DX C3926i (5963C005)</t>
  </si>
  <si>
    <t>2220793.00</t>
  </si>
  <si>
    <t>5963C005/bundle</t>
  </si>
  <si>
    <t>МФП Canon imageRUNNER ADVANCE DX C3926I (5963C005/bundle)</t>
  </si>
  <si>
    <t>2929292.00</t>
  </si>
  <si>
    <t>5965C005/bundle</t>
  </si>
  <si>
    <t>МФП Canon imageRUNNER C3326i (5965C005/bundle)</t>
  </si>
  <si>
    <t>1218856.00</t>
  </si>
  <si>
    <t>58R10A#B19</t>
  </si>
  <si>
    <t>МФП HP Europe Color LaserJet 5800zf (58R10A#B19)</t>
  </si>
  <si>
    <t>1503899.00</t>
  </si>
  <si>
    <t>6QN36A#B19</t>
  </si>
  <si>
    <t>МФП HP Europe Color LaserJet Enterprise Flow MFP 6800zf (6QN36A#B19)</t>
  </si>
  <si>
    <t>2371062.00</t>
  </si>
  <si>
    <t>6QN29A#B19</t>
  </si>
  <si>
    <t>МФП HP Europe LaserJet 5800dn (6QN29A#B19)</t>
  </si>
  <si>
    <t>1047801.00</t>
  </si>
  <si>
    <t>Принтеры лазерные монохромные</t>
  </si>
  <si>
    <t>6963C004</t>
  </si>
  <si>
    <t>Принтер Canon imageFORCE 8186 (6963C004)</t>
  </si>
  <si>
    <t>8402497.00</t>
  </si>
  <si>
    <t>7187C013</t>
  </si>
  <si>
    <t>Принтер Canon I-SENSYS LBP243DW II (7187C013)</t>
  </si>
  <si>
    <t>145300.00</t>
  </si>
  <si>
    <t>7187C006</t>
  </si>
  <si>
    <t>Принтер Canon I-SENSYS LBP246DW II (7187C006)</t>
  </si>
  <si>
    <t>158610.00</t>
  </si>
  <si>
    <t>8468B006</t>
  </si>
  <si>
    <t>Принтер Canon LBP6030B (8468B006)</t>
  </si>
  <si>
    <t>108193.00</t>
  </si>
  <si>
    <t>7MD68A#B19</t>
  </si>
  <si>
    <t>Принтер HP Europe LaserJet M111w (7MD68A#B19)</t>
  </si>
  <si>
    <t>73199.00</t>
  </si>
  <si>
    <t>J8H61A#B19</t>
  </si>
  <si>
    <t>Принтер HP Europe LaserJet Pro M501dn (J8H61A#B19)</t>
  </si>
  <si>
    <t>237394.00</t>
  </si>
  <si>
    <t>Принтеры лазерные цветные</t>
  </si>
  <si>
    <t>8D7L2A#B19</t>
  </si>
  <si>
    <t>Принтер HP Europe Color LaserJet Pro 3203dn (8D7L2A#B19)</t>
  </si>
  <si>
    <t>161887.00</t>
  </si>
  <si>
    <t>6QN28A#B19</t>
  </si>
  <si>
    <t>Принтер HP Europe LaserJet 5700dn (6QN28A#B19)</t>
  </si>
  <si>
    <t>427348.00</t>
  </si>
  <si>
    <t>Сканеры</t>
  </si>
  <si>
    <t>6897C009AA</t>
  </si>
  <si>
    <t>Сканер Canon DOCUMENT SCANNER DR-S350NW (6897C009AA)</t>
  </si>
  <si>
    <t>626210.00</t>
  </si>
  <si>
    <t>2646C003/bundle</t>
  </si>
  <si>
    <t>Сканер Canon imageFORMULA DR-C230 (2646C003/bundle)</t>
  </si>
  <si>
    <t>269764.00</t>
  </si>
  <si>
    <t>0651C003/bundle</t>
  </si>
  <si>
    <t>Сканер Canon imageFORMULA DR-C240 + RIPDF 25 (0651C003/bundle)</t>
  </si>
  <si>
    <t>337567.00</t>
  </si>
  <si>
    <t>2995C010</t>
  </si>
  <si>
    <t>Сканер Canon LIDE 300 (2995C010)</t>
  </si>
  <si>
    <t>49524.00</t>
  </si>
  <si>
    <t>6FW06A#B19</t>
  </si>
  <si>
    <t>Сканер HP Europe ScanJet Pro 2000 s2 (6FW06A#B19)</t>
  </si>
  <si>
    <t>190215.00</t>
  </si>
  <si>
    <t>L2747A#B19</t>
  </si>
  <si>
    <t>Сканер HP Europe ScanJet Pro 2500 f1 (L2747A#B19)</t>
  </si>
  <si>
    <t>192051.00</t>
  </si>
  <si>
    <t>8Q4W2A#B19</t>
  </si>
  <si>
    <t>Сканер HP Europe ScanJet Pro 4200 s1 +АПД (8Q4W2A#B19)</t>
  </si>
  <si>
    <t>268921.00</t>
  </si>
  <si>
    <t>Струйные МФУ</t>
  </si>
  <si>
    <t>4V2N8C#613</t>
  </si>
  <si>
    <t>МФП HP Europe OfficeJet Pro 9120b (4V2N8C#613)</t>
  </si>
  <si>
    <t>155565.00</t>
  </si>
  <si>
    <t>Струйные принтеры</t>
  </si>
  <si>
    <t>N4K99C#A82</t>
  </si>
  <si>
    <t>Принтер HP Europe OfficeJet 202 Mobile (N4K99C#A82)</t>
  </si>
  <si>
    <t>157928.00</t>
  </si>
  <si>
    <t>Расходные материалы</t>
  </si>
  <si>
    <t>Аксессуары к принтерам и МФУ</t>
  </si>
  <si>
    <t>6604C001</t>
  </si>
  <si>
    <t>Автоподатчик документов Canon LONG SHEET CATCH TRAY-D1 (6604C001)</t>
  </si>
  <si>
    <t>557164.00</t>
  </si>
  <si>
    <t>3813C001</t>
  </si>
  <si>
    <t>Аксессуары для принтера Canon DADF-BA1 (3813C001)</t>
  </si>
  <si>
    <t>318395.00</t>
  </si>
  <si>
    <t>6607C001</t>
  </si>
  <si>
    <t>Аксессуары для принтера Canon LONG SHEET FEEDING TRAY-B1 (6607C001)</t>
  </si>
  <si>
    <t>353256.00</t>
  </si>
  <si>
    <t>Z7Y70A</t>
  </si>
  <si>
    <t>Девелопер HP Europe Z7Y70A (Z7Y70A)</t>
  </si>
  <si>
    <t>17297.00</t>
  </si>
  <si>
    <t>CE515A</t>
  </si>
  <si>
    <t>Комплект для обслуживания HP Europe CE515A (CE515A)</t>
  </si>
  <si>
    <t>197087.00</t>
  </si>
  <si>
    <t>F2G77A</t>
  </si>
  <si>
    <t>Комплект для обслуживания HP Europe F2G77A (F2G77A)</t>
  </si>
  <si>
    <t>228714.00</t>
  </si>
  <si>
    <t>C1P70A</t>
  </si>
  <si>
    <t>Комплект роликов HP Europe C1P70A (C1P70A)</t>
  </si>
  <si>
    <t>38016.00</t>
  </si>
  <si>
    <t>65A32A</t>
  </si>
  <si>
    <t>Лоток HP Europe Clr LJ Gray 550 Sheet Paper Tray (65A32A)</t>
  </si>
  <si>
    <t>226951.00</t>
  </si>
  <si>
    <t>6618C001</t>
  </si>
  <si>
    <t>Лоток для бумаги Canon 1ST COPY TRAY KIT-B1 (6618C001)</t>
  </si>
  <si>
    <t>35421.00</t>
  </si>
  <si>
    <t>6C7M6A</t>
  </si>
  <si>
    <t>Лоток для бумаги HP Europe Лоток для бумаги HP LaserJet 6C7M6A (6C7M6A)</t>
  </si>
  <si>
    <t>158782.00</t>
  </si>
  <si>
    <t>5545C001</t>
  </si>
  <si>
    <t>Подставка Canon Type-S3 (5545C001)</t>
  </si>
  <si>
    <t>209687.00</t>
  </si>
  <si>
    <t>D7H14A</t>
  </si>
  <si>
    <t>Ролик переноса HP Europe D7H14A (D7H14A)</t>
  </si>
  <si>
    <t>340862.00</t>
  </si>
  <si>
    <t>6597C003</t>
  </si>
  <si>
    <t>Устройство подачи Canon Canon F1 для imageFORCE C7165 (6597C003)</t>
  </si>
  <si>
    <t>1263677.00</t>
  </si>
  <si>
    <t>6981C003</t>
  </si>
  <si>
    <t>Финишер Canon STAPLE FINISHER-AQ1 (6981C003)</t>
  </si>
  <si>
    <t>3659879.00</t>
  </si>
  <si>
    <t>Запасные части</t>
  </si>
  <si>
    <t>FP09</t>
  </si>
  <si>
    <t>HPI/BAT/NB/PB450 (FP09)</t>
  </si>
  <si>
    <t>57747.00</t>
  </si>
  <si>
    <t>L0H25-67901</t>
  </si>
  <si>
    <t>HPI/FSR/PR (L0H25-67901)</t>
  </si>
  <si>
    <t>338834.00</t>
  </si>
  <si>
    <t>642754-001</t>
  </si>
  <si>
    <t>HPI/MBR/NB (642754-001)</t>
  </si>
  <si>
    <t>109816.00</t>
  </si>
  <si>
    <t>3761C002</t>
  </si>
  <si>
    <t>Барабан Canon C-EXV 59 Drum Unit (3761C002)</t>
  </si>
  <si>
    <t>213286.00</t>
  </si>
  <si>
    <t>6954B002</t>
  </si>
  <si>
    <t>Барабан Canon C-EXV42 BK (6954B002)</t>
  </si>
  <si>
    <t>126106.00</t>
  </si>
  <si>
    <t>CF219A</t>
  </si>
  <si>
    <t>Барабан HP Europe CF219A (CF219A)</t>
  </si>
  <si>
    <t>15540.00</t>
  </si>
  <si>
    <t>CF364A</t>
  </si>
  <si>
    <t>Барабан HP Europe CF364A (CF364A)</t>
  </si>
  <si>
    <t>197198.00</t>
  </si>
  <si>
    <t>L2718A#101</t>
  </si>
  <si>
    <t>Комплект для обслуживания HP Europe L2718A (L2718A#101)</t>
  </si>
  <si>
    <t>3YP61AE</t>
  </si>
  <si>
    <t>Печатающая головка HP Europe 3YP61AE (3YP61AE)</t>
  </si>
  <si>
    <t>15883.00</t>
  </si>
  <si>
    <t>FE3-3011-000000</t>
  </si>
  <si>
    <t>Привод Canon FE3-3011-000000 (FE3-3011-000000)</t>
  </si>
  <si>
    <t>8036.00</t>
  </si>
  <si>
    <t>CE516A</t>
  </si>
  <si>
    <t>Трансферный комплект HP Europe CE516A (CE516A)</t>
  </si>
  <si>
    <t>212282.00</t>
  </si>
  <si>
    <t>Картриджи для лазерных принтеров, МФУ, копиров</t>
  </si>
  <si>
    <t>ZT-20DR</t>
  </si>
  <si>
    <t>Барабан Sharp ZT-20DR (ZT-20DR)</t>
  </si>
  <si>
    <t>27094.00</t>
  </si>
  <si>
    <t>5639C002</t>
  </si>
  <si>
    <t>Картридж Canon 070 (5639C002)</t>
  </si>
  <si>
    <t>54571.00</t>
  </si>
  <si>
    <t>707B</t>
  </si>
  <si>
    <t>Картридж Canon 707 (707B)</t>
  </si>
  <si>
    <t>29421.00</t>
  </si>
  <si>
    <t>707C</t>
  </si>
  <si>
    <t>Картридж Canon 707C (707C)</t>
  </si>
  <si>
    <t>32518.00</t>
  </si>
  <si>
    <t>707M</t>
  </si>
  <si>
    <t>Картридж Canon 707M (707M)</t>
  </si>
  <si>
    <t>707Y</t>
  </si>
  <si>
    <t>Картридж Canon 707Y (707Y)</t>
  </si>
  <si>
    <t>4937C001</t>
  </si>
  <si>
    <t>Картридж Canon CRG 064 BK (4937C001)</t>
  </si>
  <si>
    <t>85977.00</t>
  </si>
  <si>
    <t>4933C001</t>
  </si>
  <si>
    <t>Картридж Canon CRG 064 M (4933C001)</t>
  </si>
  <si>
    <t>101433.00</t>
  </si>
  <si>
    <t>6365C002</t>
  </si>
  <si>
    <t>Картридж Canon CRG 075 BK (6365C002)</t>
  </si>
  <si>
    <t>39763.00</t>
  </si>
  <si>
    <t>6364C002</t>
  </si>
  <si>
    <t>Картридж Canon CRG 075 C (6364C002)</t>
  </si>
  <si>
    <t>45159.00</t>
  </si>
  <si>
    <t>6363C002</t>
  </si>
  <si>
    <t>Картридж Canon CRG 075 M (6363C002)</t>
  </si>
  <si>
    <t>6362C002</t>
  </si>
  <si>
    <t>Картридж Canon CRG 075 Y (6362C002)</t>
  </si>
  <si>
    <t>Картридж Canon for Drum LBP5200 (701)</t>
  </si>
  <si>
    <t>35094.00</t>
  </si>
  <si>
    <t>5645C002</t>
  </si>
  <si>
    <t>Картридж Canon LBP CARTRIDGE 071 (5645C002)</t>
  </si>
  <si>
    <t>32404.00</t>
  </si>
  <si>
    <t>Canon M</t>
  </si>
  <si>
    <t>Картридж Canon M (Canon M)</t>
  </si>
  <si>
    <t>2134.00</t>
  </si>
  <si>
    <t>C13S050005</t>
  </si>
  <si>
    <t>Картридж Epson C13S050005 (C13S050005)</t>
  </si>
  <si>
    <t>24028.00</t>
  </si>
  <si>
    <t>analog EP B-CRG714</t>
  </si>
  <si>
    <t>Картридж Europrint CRG 714 for Canon (analog EP B-CRG714)</t>
  </si>
  <si>
    <t>8031.00</t>
  </si>
  <si>
    <t>W1470X</t>
  </si>
  <si>
    <t>Картридж HP Europe 147X (W1470X)</t>
  </si>
  <si>
    <t>206320.00</t>
  </si>
  <si>
    <t>92291A</t>
  </si>
  <si>
    <t>Картридж HP Europe 92291A (92291A)</t>
  </si>
  <si>
    <t>77280.00</t>
  </si>
  <si>
    <t>92295A</t>
  </si>
  <si>
    <t>Картридж HP Europe 92295A (92295A)</t>
  </si>
  <si>
    <t>32928.00</t>
  </si>
  <si>
    <t>4S6Y1PE</t>
  </si>
  <si>
    <t>Картридж HP Europe 938e EvoMore Yellow Original Ink Cartridge (4S6Y1PE)</t>
  </si>
  <si>
    <t>27136.00</t>
  </si>
  <si>
    <t>C3903A</t>
  </si>
  <si>
    <t>Картридж HP Europe C3903A (C3903A)</t>
  </si>
  <si>
    <t>38154.00</t>
  </si>
  <si>
    <t>C3968A</t>
  </si>
  <si>
    <t>Картридж HP Europe C3968A (C3968A)</t>
  </si>
  <si>
    <t>68221.00</t>
  </si>
  <si>
    <t>C9731A</t>
  </si>
  <si>
    <t>Картридж HP Europe C9731A (C9731A)</t>
  </si>
  <si>
    <t>227648.00</t>
  </si>
  <si>
    <t>C9732A</t>
  </si>
  <si>
    <t>Картридж HP Europe C9732A (C9732A)</t>
  </si>
  <si>
    <t>227179.00</t>
  </si>
  <si>
    <t>C9733A</t>
  </si>
  <si>
    <t>Картридж HP Europe C9733A (C9733A)</t>
  </si>
  <si>
    <t>CC530A</t>
  </si>
  <si>
    <t>Картридж HP Europe CC530A (CC530A)</t>
  </si>
  <si>
    <t>CC531A</t>
  </si>
  <si>
    <t>Картридж HP Europe CC531A (CC531A)</t>
  </si>
  <si>
    <t>CC532A</t>
  </si>
  <si>
    <t>Картридж HP Europe CC532A (CC532A)</t>
  </si>
  <si>
    <t>CE255A</t>
  </si>
  <si>
    <t>Картридж HP Europe CE255A (CE255A)</t>
  </si>
  <si>
    <t>106668.00</t>
  </si>
  <si>
    <t>CE271A</t>
  </si>
  <si>
    <t>Картридж HP Europe CE271A (CE271A)</t>
  </si>
  <si>
    <t>244303.00</t>
  </si>
  <si>
    <t>CE273A</t>
  </si>
  <si>
    <t>Картридж HP Europe CE273A (CE273A)</t>
  </si>
  <si>
    <t>245700.00</t>
  </si>
  <si>
    <t>CE322A</t>
  </si>
  <si>
    <t>Картридж HP Europe CE322A (CE322A)</t>
  </si>
  <si>
    <t>42902.00</t>
  </si>
  <si>
    <t>CE400X</t>
  </si>
  <si>
    <t>Картридж HP Europe CE400X (CE400X)</t>
  </si>
  <si>
    <t>124768.00</t>
  </si>
  <si>
    <t>CE505D</t>
  </si>
  <si>
    <t>Картридж HP Europe CE505D (CE505D)</t>
  </si>
  <si>
    <t>98497.00</t>
  </si>
  <si>
    <t>CF283A</t>
  </si>
  <si>
    <t>Картридж HP Europe CF283A (CF283A)</t>
  </si>
  <si>
    <t>51243.00</t>
  </si>
  <si>
    <t>CF300AH</t>
  </si>
  <si>
    <t>Картридж HP Europe CF300AH (CF300AH)</t>
  </si>
  <si>
    <t>80558.00</t>
  </si>
  <si>
    <t>CF301AH</t>
  </si>
  <si>
    <t>Картридж HP Europe CF301AH (CF301AH)</t>
  </si>
  <si>
    <t>358996.00</t>
  </si>
  <si>
    <t>CF302AH</t>
  </si>
  <si>
    <t>Картридж HP Europe CF302AH (CF302AH)</t>
  </si>
  <si>
    <t>CF303AH</t>
  </si>
  <si>
    <t>Картридж HP Europe CF303AH/827H Contract Original Toner Cartridge (CF303AH)</t>
  </si>
  <si>
    <t>358991.00</t>
  </si>
  <si>
    <t>CF412A</t>
  </si>
  <si>
    <t>Картридж HP Europe CF412A (CF412A)</t>
  </si>
  <si>
    <t>84280.00</t>
  </si>
  <si>
    <t>CF413A</t>
  </si>
  <si>
    <t>Картридж HP Europe CF413A (CF413A)</t>
  </si>
  <si>
    <t>CF473XC</t>
  </si>
  <si>
    <t>Картридж HP Europe CF473XC (CF473XC)</t>
  </si>
  <si>
    <t>193010.00</t>
  </si>
  <si>
    <t>CF533A</t>
  </si>
  <si>
    <t>Картридж HP Europe CF533A/205A (CF533A)</t>
  </si>
  <si>
    <t>CF540A</t>
  </si>
  <si>
    <t>Картридж HP Europe CF540A (CF540A)</t>
  </si>
  <si>
    <t>43335.00</t>
  </si>
  <si>
    <t>CF541A</t>
  </si>
  <si>
    <t>Картридж HP Europe CF541A (CF541A)</t>
  </si>
  <si>
    <t>50572.00</t>
  </si>
  <si>
    <t>Q5949A</t>
  </si>
  <si>
    <t>Картридж HP Europe Q5949A (Q5949A)</t>
  </si>
  <si>
    <t>Q7563A</t>
  </si>
  <si>
    <t>Картридж HP Europe Q7563A (Q7563A)</t>
  </si>
  <si>
    <t>55571.00</t>
  </si>
  <si>
    <t>W2012A</t>
  </si>
  <si>
    <t>Картридж HP Europe W2012A/659A (W2012A)</t>
  </si>
  <si>
    <t>294255.00</t>
  </si>
  <si>
    <t>W2030A</t>
  </si>
  <si>
    <t>Картридж HP Europe W2030A/415A (W2030A)</t>
  </si>
  <si>
    <t>59296.00</t>
  </si>
  <si>
    <t>W2031A</t>
  </si>
  <si>
    <t>Картридж HP Europe W2031A/415A (W2031A)</t>
  </si>
  <si>
    <t>75872.00</t>
  </si>
  <si>
    <t>W2032A</t>
  </si>
  <si>
    <t>Картридж HP Europe W2032A/415A (W2032A)</t>
  </si>
  <si>
    <t>77114.00</t>
  </si>
  <si>
    <t>Картридж Nashuatec MPC3300 (841141)</t>
  </si>
  <si>
    <t>Картридж Nashuatec MPC3300 (841142)</t>
  </si>
  <si>
    <t>Картридж Nashuatec MPC3300 (841143)</t>
  </si>
  <si>
    <t>ML1610</t>
  </si>
  <si>
    <t>Картридж Samsung ML -1610D2 (ML1610)</t>
  </si>
  <si>
    <t>23680.00</t>
  </si>
  <si>
    <t>1710D3</t>
  </si>
  <si>
    <t>Картридж Samsung ML-1710 (1710D3)</t>
  </si>
  <si>
    <t>18118.00</t>
  </si>
  <si>
    <t>SCX-4521D3</t>
  </si>
  <si>
    <t>Картридж Samsung SCX-4521D3 (SCX-4521D3)</t>
  </si>
  <si>
    <t>SCX-D4200A</t>
  </si>
  <si>
    <t>Картридж Samsung SCX-D4200A (SCX-D4200A)</t>
  </si>
  <si>
    <t>26112.00</t>
  </si>
  <si>
    <t>analog CF259X/ULTRA</t>
  </si>
  <si>
    <t>Картридж ULTRA CF259X/без чипа (analog CF259X/ULTRA)</t>
  </si>
  <si>
    <t>5569.00</t>
  </si>
  <si>
    <t>113R00276</t>
  </si>
  <si>
    <t>Картридж Xerox 113R00276 (113R00276)</t>
  </si>
  <si>
    <t>85120.00</t>
  </si>
  <si>
    <t>113R00619</t>
  </si>
  <si>
    <t>Картридж Xerox 113R00619 (113R00619)</t>
  </si>
  <si>
    <t>102513.00</t>
  </si>
  <si>
    <t>1P603P06174</t>
  </si>
  <si>
    <t>Картридж Xerox P8ex (1P603P06174)</t>
  </si>
  <si>
    <t>39514.00</t>
  </si>
  <si>
    <t>analog CE255A/Мак</t>
  </si>
  <si>
    <t>Картридж Мак CE255A (analog CE255A/Мак)</t>
  </si>
  <si>
    <t>6741.00</t>
  </si>
  <si>
    <t>013R00551</t>
  </si>
  <si>
    <t>Копировальный картридж Xerox 013R00551 (013R00551)</t>
  </si>
  <si>
    <t>52301.00</t>
  </si>
  <si>
    <t>013R00553</t>
  </si>
  <si>
    <t>Копировальный картридж Xerox 013R00553 (013R00553)</t>
  </si>
  <si>
    <t>58326.00</t>
  </si>
  <si>
    <t>113R00495</t>
  </si>
  <si>
    <t>Копировальный картридж Xerox 113R00495 (113R00495)</t>
  </si>
  <si>
    <t>77219.00</t>
  </si>
  <si>
    <t>106R00646</t>
  </si>
  <si>
    <t>Копировальный картридж Xerox Phaser (6K) (106R00646)</t>
  </si>
  <si>
    <t>20995.00</t>
  </si>
  <si>
    <t>101R00474</t>
  </si>
  <si>
    <t>Принт-картридж Xerox 101R00474 (101R00474)</t>
  </si>
  <si>
    <t>113R00445</t>
  </si>
  <si>
    <t>Принт-картридж Xerox 2125 (113R00445)</t>
  </si>
  <si>
    <t>71027.00</t>
  </si>
  <si>
    <t>113R00296</t>
  </si>
  <si>
    <t>Принт-картридж Xerox P8ex (113R00296)</t>
  </si>
  <si>
    <t>64979.00</t>
  </si>
  <si>
    <t>C13S050038</t>
  </si>
  <si>
    <t>Тонер-картридж Epson C13S050038 (C13S050038)</t>
  </si>
  <si>
    <t>43850.00</t>
  </si>
  <si>
    <t>C13S050040</t>
  </si>
  <si>
    <t>Тонер-картридж Epson C13S050040 (C13S050040)</t>
  </si>
  <si>
    <t>66276.00</t>
  </si>
  <si>
    <t>C13S050041</t>
  </si>
  <si>
    <t>Тонер-картридж Epson C13S050041 (C13S050041)</t>
  </si>
  <si>
    <t>C13S050097</t>
  </si>
  <si>
    <t>Тонер-картридж Epson C13S050097 (C13S050097)</t>
  </si>
  <si>
    <t>70081.00</t>
  </si>
  <si>
    <t>C13S050098</t>
  </si>
  <si>
    <t>Тонер-картридж Epson C13S050098 (C13S050098)</t>
  </si>
  <si>
    <t>C13S050099</t>
  </si>
  <si>
    <t>Тонер-картридж Epson C13S050099 (C13S050099)</t>
  </si>
  <si>
    <t>C13S050100</t>
  </si>
  <si>
    <t>Тонер-картридж Epson C13S050100 (C13S050100)</t>
  </si>
  <si>
    <t>25031.00</t>
  </si>
  <si>
    <t>C13S050187</t>
  </si>
  <si>
    <t>Тонер-картридж Epson C13S050187 (C13S050187)</t>
  </si>
  <si>
    <t>61472.00</t>
  </si>
  <si>
    <t>C13S050188</t>
  </si>
  <si>
    <t>Тонер-картридж Epson C13S050188 (C13S050188)</t>
  </si>
  <si>
    <t>C13S050189</t>
  </si>
  <si>
    <t>Тонер-картридж Epson C13S050189 (C13S050189)</t>
  </si>
  <si>
    <t>C13S050190</t>
  </si>
  <si>
    <t>Тонер-картридж Epson C13S050190 (C13S050190)</t>
  </si>
  <si>
    <t>35241.00</t>
  </si>
  <si>
    <t>C13S050210</t>
  </si>
  <si>
    <t>Тонер-картридж Epson C13S050210 (C13S050210)</t>
  </si>
  <si>
    <t>51660.00</t>
  </si>
  <si>
    <t>C13S050211</t>
  </si>
  <si>
    <t>Тонер-картридж Epson C13S050211 (C13S050211)</t>
  </si>
  <si>
    <t>C13S050212</t>
  </si>
  <si>
    <t>Тонер-картридж Epson C13S050212 (C13S050212)</t>
  </si>
  <si>
    <t>C13S050213</t>
  </si>
  <si>
    <t>Тонер-картридж Epson C13S050213 (C13S050213)</t>
  </si>
  <si>
    <t>15215.00</t>
  </si>
  <si>
    <t>C13S050226</t>
  </si>
  <si>
    <t>Тонер-картридж Epson C13S050226 (C13S050226)</t>
  </si>
  <si>
    <t>73287.00</t>
  </si>
  <si>
    <t>C13S050227</t>
  </si>
  <si>
    <t>Тонер-картридж Epson C13S050227 (C13S050227)</t>
  </si>
  <si>
    <t>C13S050228</t>
  </si>
  <si>
    <t>Тонер-картридж Epson C13S050228 (C13S050228)</t>
  </si>
  <si>
    <t>W1450A</t>
  </si>
  <si>
    <t>Тонер-картридж HP Europe 145A (W1450A)</t>
  </si>
  <si>
    <t>44710.00</t>
  </si>
  <si>
    <t>106R02732</t>
  </si>
  <si>
    <t>Тонер-картридж Xerox haser 3610/WC 3615DN (106R02732)</t>
  </si>
  <si>
    <t>Картриджи для матричных принтеров</t>
  </si>
  <si>
    <t>C13S015445BA</t>
  </si>
  <si>
    <t>Картридж Epson C13S015445BA (C13S015445BA)</t>
  </si>
  <si>
    <t>2630.00</t>
  </si>
  <si>
    <t>2999RD</t>
  </si>
  <si>
    <t>Картридж Epson LX100 (2999RD)</t>
  </si>
  <si>
    <t>755.00</t>
  </si>
  <si>
    <t>MT 6215</t>
  </si>
  <si>
    <t>Картридж MT 6215/6218 (MT 6215)</t>
  </si>
  <si>
    <t>36198.00</t>
  </si>
  <si>
    <t>ML5520</t>
  </si>
  <si>
    <t>Картридж OKI Microline ML5520/5521/5590/5591/5500 (ML5520)</t>
  </si>
  <si>
    <t>12096.00</t>
  </si>
  <si>
    <t>Картридж Okidata ML 520/521/590/591 ()</t>
  </si>
  <si>
    <t>1488.00</t>
  </si>
  <si>
    <t>KX-P459</t>
  </si>
  <si>
    <t>Картридж Panasonic KX-P459 (KX-P459)</t>
  </si>
  <si>
    <t>5712.00</t>
  </si>
  <si>
    <t>L0201002</t>
  </si>
  <si>
    <t>Картридж ленточный Epson DFX 5000/8000/LQ-8766 Lomond #2884FN (L0201002)</t>
  </si>
  <si>
    <t>2598.00</t>
  </si>
  <si>
    <t>C13S015086</t>
  </si>
  <si>
    <t>Картридж ленточный Epson LQ-2070/2170/2180/2080/FX2170/2180 C13S015086 Lomond (C13S015086)</t>
  </si>
  <si>
    <t>2707.00</t>
  </si>
  <si>
    <t>C13S015055</t>
  </si>
  <si>
    <t>Лента Epson C13S015055 (C13S015055)</t>
  </si>
  <si>
    <t>4358.00</t>
  </si>
  <si>
    <t>Картриджи для струйных принтеров, МФУ, плоттеров</t>
  </si>
  <si>
    <t>3385C001</t>
  </si>
  <si>
    <t>Картридж Canon GI-40 BK (3385C001)</t>
  </si>
  <si>
    <t>7237.00</t>
  </si>
  <si>
    <t>3488C001</t>
  </si>
  <si>
    <t>Картридж Canon Ink PFI-030 (3488C001)</t>
  </si>
  <si>
    <t>31777.00</t>
  </si>
  <si>
    <t>2885C001</t>
  </si>
  <si>
    <t>Картридж Canon PFI-120 BLACK (2885C001)</t>
  </si>
  <si>
    <t>50705.00</t>
  </si>
  <si>
    <t>2886C001</t>
  </si>
  <si>
    <t>Картридж Canon PFI-120 Cyan (2886C001)</t>
  </si>
  <si>
    <t>51088.00</t>
  </si>
  <si>
    <t>2887C001</t>
  </si>
  <si>
    <t>Картридж Canon PFI-120 Magenta (2887C001)</t>
  </si>
  <si>
    <t>50672.00</t>
  </si>
  <si>
    <t>2888C001</t>
  </si>
  <si>
    <t>Картридж Canon PFI-120 Yellow (2888C001)</t>
  </si>
  <si>
    <t>51105.00</t>
  </si>
  <si>
    <t>2884C001</t>
  </si>
  <si>
    <t>Картридж Canon PFI-120MBK (2884C001)</t>
  </si>
  <si>
    <t>170988.00</t>
  </si>
  <si>
    <t>2889C001</t>
  </si>
  <si>
    <t>Картридж Canon PFI-320 (2889C001)</t>
  </si>
  <si>
    <t>95232.00</t>
  </si>
  <si>
    <t>2892C001</t>
  </si>
  <si>
    <t>Картридж Canon PFI-320 (2892C001)</t>
  </si>
  <si>
    <t>74874.00</t>
  </si>
  <si>
    <t>4776C001</t>
  </si>
  <si>
    <t>Картридж Canon PFI-340 (4776C001)</t>
  </si>
  <si>
    <t>80120.00</t>
  </si>
  <si>
    <t>2356C001</t>
  </si>
  <si>
    <t>Картридж Canon PFI-710M (2356C001)</t>
  </si>
  <si>
    <t>234992.00</t>
  </si>
  <si>
    <t>4768C001</t>
  </si>
  <si>
    <t>Картридж Canon PFI-740 (4768C001)</t>
  </si>
  <si>
    <t>218355.00</t>
  </si>
  <si>
    <t>4769C001</t>
  </si>
  <si>
    <t>Картридж Canon PFI-740 (4769C001)</t>
  </si>
  <si>
    <t>243533.00</t>
  </si>
  <si>
    <t>4770C001</t>
  </si>
  <si>
    <t>Картридж Canon PFI-740 (4770C001)</t>
  </si>
  <si>
    <t>4771C001</t>
  </si>
  <si>
    <t>Картридж Canon PFI-740 (4771C001)</t>
  </si>
  <si>
    <t>4772C001</t>
  </si>
  <si>
    <t>Картридж Canon PFI-740 (4772C001)</t>
  </si>
  <si>
    <t>592-10094</t>
  </si>
  <si>
    <t>Картридж Dell 922 (592-10094)</t>
  </si>
  <si>
    <t>13123.00</t>
  </si>
  <si>
    <t>C13T00740210</t>
  </si>
  <si>
    <t>Картридж Epson C13T00740210 (C13T00740210)</t>
  </si>
  <si>
    <t>15398.00</t>
  </si>
  <si>
    <t>C13T034140</t>
  </si>
  <si>
    <t>Картридж Epson C13T034140 (C13T034140)</t>
  </si>
  <si>
    <t>5686.00</t>
  </si>
  <si>
    <t>C13T03414010</t>
  </si>
  <si>
    <t>Картридж Epson C13T03414010 (C13T03414010)</t>
  </si>
  <si>
    <t>5376.00</t>
  </si>
  <si>
    <t>C13T034240</t>
  </si>
  <si>
    <t>Картридж Epson C13T034240 (C13T034240)</t>
  </si>
  <si>
    <t>C13T034440</t>
  </si>
  <si>
    <t>Картридж Epson C13T034440 (C13T034440)</t>
  </si>
  <si>
    <t>C13T03484010</t>
  </si>
  <si>
    <t>Картридж Epson C13T03484010 (C13T03484010)</t>
  </si>
  <si>
    <t>C13T05404010</t>
  </si>
  <si>
    <t>Картридж Epson C13T05404010 (C13T05404010)</t>
  </si>
  <si>
    <t>3245.00</t>
  </si>
  <si>
    <t>C13T05414010</t>
  </si>
  <si>
    <t>Картридж Epson C13T05414010 (C13T05414010)</t>
  </si>
  <si>
    <t>5341.00</t>
  </si>
  <si>
    <t>C13T05434010</t>
  </si>
  <si>
    <t>Картридж Epson C13T05434010 (C13T05434010)</t>
  </si>
  <si>
    <t>C13T05444010</t>
  </si>
  <si>
    <t>Картридж Epson C13T05444010 (C13T05444010)</t>
  </si>
  <si>
    <t>C13T05474010</t>
  </si>
  <si>
    <t>Картридж Epson C13T05474010 (C13T05474010)</t>
  </si>
  <si>
    <t>C13T05484010</t>
  </si>
  <si>
    <t>Картридж Epson C13T05484010 (C13T05484010)</t>
  </si>
  <si>
    <t>C13T05494010</t>
  </si>
  <si>
    <t>Картридж Epson C13T05494010 (C13T05494010)</t>
  </si>
  <si>
    <t>EPST009402</t>
  </si>
  <si>
    <t>Картридж Epson EPST009402 (EPST009402)</t>
  </si>
  <si>
    <t>18170.00</t>
  </si>
  <si>
    <t>EPST032140</t>
  </si>
  <si>
    <t>Картридж Epson EPST032140 (EPST032140)</t>
  </si>
  <si>
    <t>5194.00</t>
  </si>
  <si>
    <t>EPST032240</t>
  </si>
  <si>
    <t>Картридж Epson EPST032240 (EPST032240)</t>
  </si>
  <si>
    <t>2301.00</t>
  </si>
  <si>
    <t>EPST032440</t>
  </si>
  <si>
    <t>Картридж Epson EPST032440 (EPST032440)</t>
  </si>
  <si>
    <t>EPST036140</t>
  </si>
  <si>
    <t>Картридж Epson EPST036140 (EPST036140)</t>
  </si>
  <si>
    <t>3338.00</t>
  </si>
  <si>
    <t>EPST040140</t>
  </si>
  <si>
    <t>Картридж Epson EPST040140 (EPST040140)</t>
  </si>
  <si>
    <t>5546.00</t>
  </si>
  <si>
    <t>S020047</t>
  </si>
  <si>
    <t>Картридж Epson S020047 (S020047)</t>
  </si>
  <si>
    <t>9408.00</t>
  </si>
  <si>
    <t>S020049</t>
  </si>
  <si>
    <t>Картридж Epson S020049 (S020049)</t>
  </si>
  <si>
    <t>13440.00</t>
  </si>
  <si>
    <t>S020089/S020191</t>
  </si>
  <si>
    <t>Картридж Epson S020089/S020191 (S020089/S020191)</t>
  </si>
  <si>
    <t>10602.00</t>
  </si>
  <si>
    <t>S020118</t>
  </si>
  <si>
    <t>Картридж Epson S020118 (S020118)</t>
  </si>
  <si>
    <t>21120.00</t>
  </si>
  <si>
    <t>S020126</t>
  </si>
  <si>
    <t>Картридж Epson S020126 (S020126)</t>
  </si>
  <si>
    <t>3882.00</t>
  </si>
  <si>
    <t>C13T05424010</t>
  </si>
  <si>
    <t>Картридж Epson Stylus Photo R800 (C13T05424010)</t>
  </si>
  <si>
    <t>T007401</t>
  </si>
  <si>
    <t>Картридж Epson T007401 (T007401)</t>
  </si>
  <si>
    <t>8192.00</t>
  </si>
  <si>
    <t>T008401</t>
  </si>
  <si>
    <t>Картридж Epson T008401 (T008401)</t>
  </si>
  <si>
    <t>3808.00</t>
  </si>
  <si>
    <t>T009401</t>
  </si>
  <si>
    <t>Картридж Epson T009401 (T009401)</t>
  </si>
  <si>
    <t>10624.00</t>
  </si>
  <si>
    <t>T013</t>
  </si>
  <si>
    <t>Картридж Epson T013401 (T013)</t>
  </si>
  <si>
    <t>5974.00</t>
  </si>
  <si>
    <t>T014</t>
  </si>
  <si>
    <t>Картридж Epson T014 (T014)</t>
  </si>
  <si>
    <t>3360.00</t>
  </si>
  <si>
    <t>EPST03904A</t>
  </si>
  <si>
    <t>Картридж Epson T03904A (EPST03904A)</t>
  </si>
  <si>
    <t>7306.00</t>
  </si>
  <si>
    <t>T048140</t>
  </si>
  <si>
    <t>Картридж Epson T0481 (T048140)</t>
  </si>
  <si>
    <t>5933.00</t>
  </si>
  <si>
    <t>T048240</t>
  </si>
  <si>
    <t>Картридж Epson T0482 (T048240)</t>
  </si>
  <si>
    <t>4576.00</t>
  </si>
  <si>
    <t>T048340</t>
  </si>
  <si>
    <t>Картридж Epson T0483 (T048340)</t>
  </si>
  <si>
    <t>T048440</t>
  </si>
  <si>
    <t>Картридж Epson T0484 (T048440)</t>
  </si>
  <si>
    <t>T048540</t>
  </si>
  <si>
    <t>Картридж Epson T0485 (T048540)</t>
  </si>
  <si>
    <t>T048640</t>
  </si>
  <si>
    <t>Картридж Epson T0486 (T048640)</t>
  </si>
  <si>
    <t>TO14401</t>
  </si>
  <si>
    <t>Картридж Epson TO14401 (TO14401)</t>
  </si>
  <si>
    <t>4173.00</t>
  </si>
  <si>
    <t>TX106/C91</t>
  </si>
  <si>
    <t>Картридж Epson TX106/C91/T26/CX4300(T0921N-T0924N) (TX106/C91)</t>
  </si>
  <si>
    <t>11418.00</t>
  </si>
  <si>
    <t>C13T03424010</t>
  </si>
  <si>
    <t>Картридж Epson для SP 2100 (C13T03424010)</t>
  </si>
  <si>
    <t>5952.00</t>
  </si>
  <si>
    <t>C13T034340</t>
  </si>
  <si>
    <t>Картридж Epson для SP 2100 (C13T034340)</t>
  </si>
  <si>
    <t>C13T03434010</t>
  </si>
  <si>
    <t>Картридж Epson для SP 2100 (C13T03434010)</t>
  </si>
  <si>
    <t>C13T03444010</t>
  </si>
  <si>
    <t>Картридж Epson для SP 2100 (C13T03444010)</t>
  </si>
  <si>
    <t>C13T034540</t>
  </si>
  <si>
    <t>Картридж Epson для SP 2100 (C13T034540)</t>
  </si>
  <si>
    <t>C13T03454010</t>
  </si>
  <si>
    <t>Картридж Epson для SP 2100 (C13T03454010)</t>
  </si>
  <si>
    <t>C13T034640</t>
  </si>
  <si>
    <t>Картридж Epson для SP 2100 (C13T034640)</t>
  </si>
  <si>
    <t>C13T03464010</t>
  </si>
  <si>
    <t>Картридж Epson для SP 2100 (C13T03464010)</t>
  </si>
  <si>
    <t>C13T034740</t>
  </si>
  <si>
    <t>Картридж Epson для SP 2100 (C13T034740)</t>
  </si>
  <si>
    <t>C13T03474010</t>
  </si>
  <si>
    <t>Картридж Epson для SP 2100 (C13T03474010)</t>
  </si>
  <si>
    <t>YMCKO</t>
  </si>
  <si>
    <t>Картридж Fargo YMCKO 250 (YMCKO)</t>
  </si>
  <si>
    <t>44480.00</t>
  </si>
  <si>
    <t>W2031XC</t>
  </si>
  <si>
    <t>Картридж HP Europe 415X (W2031XC)</t>
  </si>
  <si>
    <t>126838.00</t>
  </si>
  <si>
    <t>W2032XC</t>
  </si>
  <si>
    <t>Картридж HP Europe 415X (W2032XC)</t>
  </si>
  <si>
    <t>W2033XC</t>
  </si>
  <si>
    <t>Картридж HP Europe 415X (W2033XC)</t>
  </si>
  <si>
    <t>51625AE</t>
  </si>
  <si>
    <t>Картридж HP Europe 51625AE (51625AE)</t>
  </si>
  <si>
    <t>12672.00</t>
  </si>
  <si>
    <t>51629A</t>
  </si>
  <si>
    <t>Картридж HP Europe 51629A (51629A)</t>
  </si>
  <si>
    <t>11440.00</t>
  </si>
  <si>
    <t>51640CE</t>
  </si>
  <si>
    <t>Картридж HP Europe 51640CE (51640CE)</t>
  </si>
  <si>
    <t>13293.00</t>
  </si>
  <si>
    <t>51640ME</t>
  </si>
  <si>
    <t>Картридж HP Europe 51640ME (51640ME)</t>
  </si>
  <si>
    <t>51640YE</t>
  </si>
  <si>
    <t>Картридж HP Europe 51640YE (51640YE)</t>
  </si>
  <si>
    <t>51644CE</t>
  </si>
  <si>
    <t>Картридж HP Europe 51644CE (51644CE)</t>
  </si>
  <si>
    <t>7629.00</t>
  </si>
  <si>
    <t>51644ME</t>
  </si>
  <si>
    <t>Картридж HP Europe 51644ME (51644ME)</t>
  </si>
  <si>
    <t>7747.00</t>
  </si>
  <si>
    <t>51644YE</t>
  </si>
  <si>
    <t>Картридж HP Europe 51644YE (51644YE)</t>
  </si>
  <si>
    <t>3JA27AE#BGX</t>
  </si>
  <si>
    <t>Картридж HP Europe 963XL (3JA27AE#BGX)</t>
  </si>
  <si>
    <t>19543.00</t>
  </si>
  <si>
    <t>3JA28AE#BGX</t>
  </si>
  <si>
    <t>Картридж HP Europe 963XL (3JA28AE#BGX)</t>
  </si>
  <si>
    <t>21179.00</t>
  </si>
  <si>
    <t>3JA29AE#BGX</t>
  </si>
  <si>
    <t>Картридж HP Europe 963XL (3JA29AE#BGX)</t>
  </si>
  <si>
    <t>21268.00</t>
  </si>
  <si>
    <t>C2P10AE#BHK</t>
  </si>
  <si>
    <t>Картридж HP Europe C2P10AE (C2P10AE#BHK)</t>
  </si>
  <si>
    <t>13077.00</t>
  </si>
  <si>
    <t>C2P11AE#BHK</t>
  </si>
  <si>
    <t>Картридж HP Europe C2P11AE (C2P11AE#BHK)</t>
  </si>
  <si>
    <t>11679.00</t>
  </si>
  <si>
    <t>C4801A</t>
  </si>
  <si>
    <t>Картридж HP Europe C4801A (C4801A)</t>
  </si>
  <si>
    <t>13594.00</t>
  </si>
  <si>
    <t>C4802A</t>
  </si>
  <si>
    <t>Картридж HP Europe C4802A (C4802A)</t>
  </si>
  <si>
    <t>12755.00</t>
  </si>
  <si>
    <t>C4803A</t>
  </si>
  <si>
    <t>Картридж HP Europe C4803A (C4803A)</t>
  </si>
  <si>
    <t>13606.00</t>
  </si>
  <si>
    <t>C4804A</t>
  </si>
  <si>
    <t>Картридж HP Europe C4804A (C4804A)</t>
  </si>
  <si>
    <t>C4805A</t>
  </si>
  <si>
    <t>Картридж HP Europe C4805A (C4805A)</t>
  </si>
  <si>
    <t>C4806A</t>
  </si>
  <si>
    <t>Картридж HP Europe C4806A (C4806A)</t>
  </si>
  <si>
    <t>24960.00</t>
  </si>
  <si>
    <t>C4814AE</t>
  </si>
  <si>
    <t>Картридж HP Europe C4814AE (C4814AE)</t>
  </si>
  <si>
    <t>10003.00</t>
  </si>
  <si>
    <t>C4815AE</t>
  </si>
  <si>
    <t>Картридж HP Europe C4815AE (C4815AE)</t>
  </si>
  <si>
    <t>C4816AE</t>
  </si>
  <si>
    <t>Картридж HP Europe C4816AE (C4816AE)</t>
  </si>
  <si>
    <t>8787.00</t>
  </si>
  <si>
    <t>C4817AE</t>
  </si>
  <si>
    <t>Картридж HP Europe C4817AE (C4817AE)</t>
  </si>
  <si>
    <t>C4841A</t>
  </si>
  <si>
    <t>Картридж HP Europe C4841A (C4841A)</t>
  </si>
  <si>
    <t>12582.00</t>
  </si>
  <si>
    <t>C4843A</t>
  </si>
  <si>
    <t>Картридж HP Europe C4843A (C4843A)</t>
  </si>
  <si>
    <t>11328.00</t>
  </si>
  <si>
    <t>C4930A</t>
  </si>
  <si>
    <t>Картридж HP Europe C4930A (C4930A)</t>
  </si>
  <si>
    <t>80256.00</t>
  </si>
  <si>
    <t>C4931A</t>
  </si>
  <si>
    <t>Картридж HP Europe C4931A (C4931A)</t>
  </si>
  <si>
    <t>34634.00</t>
  </si>
  <si>
    <t>C4932A</t>
  </si>
  <si>
    <t>Картридж HP Europe C4932A (C4932A)</t>
  </si>
  <si>
    <t>32691.00</t>
  </si>
  <si>
    <t>C4933A</t>
  </si>
  <si>
    <t>Картридж HP Europe C4933A (C4933A)</t>
  </si>
  <si>
    <t>75840.00</t>
  </si>
  <si>
    <t>C4934A</t>
  </si>
  <si>
    <t>Картридж HP Europe C4934A (C4934A)</t>
  </si>
  <si>
    <t>68445.00</t>
  </si>
  <si>
    <t>C4935A</t>
  </si>
  <si>
    <t>Картридж HP Europe C4935A (C4935A)</t>
  </si>
  <si>
    <t>76416.00</t>
  </si>
  <si>
    <t>C5010DE</t>
  </si>
  <si>
    <t>Картридж HP Europe C5010DE (C5010DE)</t>
  </si>
  <si>
    <t>11059.00</t>
  </si>
  <si>
    <t>C5011D</t>
  </si>
  <si>
    <t>Картридж HP Europe C5011D (C5011D)</t>
  </si>
  <si>
    <t>7734.00</t>
  </si>
  <si>
    <t>C6628A</t>
  </si>
  <si>
    <t>Картридж HP Europe C6628A (C6628A)</t>
  </si>
  <si>
    <t>12616.00</t>
  </si>
  <si>
    <t>C9368A</t>
  </si>
  <si>
    <t>Картридж HP Europe C9368A (C9368A)</t>
  </si>
  <si>
    <t>4508.00</t>
  </si>
  <si>
    <t>C9503AE</t>
  </si>
  <si>
    <t>Картридж HP Europe C9503AE (C9503AE)</t>
  </si>
  <si>
    <t>21453.00</t>
  </si>
  <si>
    <t>C9505HE</t>
  </si>
  <si>
    <t>Картридж HP Europe C9505HE (C9505HE)</t>
  </si>
  <si>
    <t>22848.00</t>
  </si>
  <si>
    <t>CB271A</t>
  </si>
  <si>
    <t>Картридж HP Europe CB271A (CB271A)</t>
  </si>
  <si>
    <t>67974.00</t>
  </si>
  <si>
    <t>CB273A</t>
  </si>
  <si>
    <t>Картридж HP Europe CB273A (CB273A)</t>
  </si>
  <si>
    <t>CB274A</t>
  </si>
  <si>
    <t>Картридж HP Europe CB274A (CB274A)</t>
  </si>
  <si>
    <t>CB275A</t>
  </si>
  <si>
    <t>Картридж HP Europe CB275A (CB275A)</t>
  </si>
  <si>
    <t>CB276A</t>
  </si>
  <si>
    <t>Картридж HP Europe CB276A (CB276A)</t>
  </si>
  <si>
    <t>CB340A</t>
  </si>
  <si>
    <t>Картридж HP Europe CB340A (CB340A)</t>
  </si>
  <si>
    <t>38669.00</t>
  </si>
  <si>
    <t>CB344A</t>
  </si>
  <si>
    <t>Картридж HP Europe CB344A (CB344A)</t>
  </si>
  <si>
    <t>CC640HE</t>
  </si>
  <si>
    <t>Картридж HP Europe CC640HE (CC640HE)</t>
  </si>
  <si>
    <t>13870.00</t>
  </si>
  <si>
    <t>CH561HE</t>
  </si>
  <si>
    <t>Картридж HP Europe CH561HE (CH561HE)</t>
  </si>
  <si>
    <t>9567.00</t>
  </si>
  <si>
    <t>CH562HE</t>
  </si>
  <si>
    <t>Картридж HP Europe CH562HE (CH562HE)</t>
  </si>
  <si>
    <t>11862.00</t>
  </si>
  <si>
    <t>CN054AE#BGX</t>
  </si>
  <si>
    <t>Картридж HP Europe CN054AE (CN054AE#BGX)</t>
  </si>
  <si>
    <t>CN055AE#BGX</t>
  </si>
  <si>
    <t>Картридж HP Europe CN055AE (CN055AE#BGX)</t>
  </si>
  <si>
    <t>14358.00</t>
  </si>
  <si>
    <t>CZ129A</t>
  </si>
  <si>
    <t>Картридж HP Europe CZ129A (CZ129A)</t>
  </si>
  <si>
    <t>25278.00</t>
  </si>
  <si>
    <t>CZ130A</t>
  </si>
  <si>
    <t>Картридж HP Europe CZ130A (CZ130A)</t>
  </si>
  <si>
    <t>21007.00</t>
  </si>
  <si>
    <t>3ED67A</t>
  </si>
  <si>
    <t>Картридж HP Europe DesignJet (3ED67A)</t>
  </si>
  <si>
    <t>20586.00</t>
  </si>
  <si>
    <t>F6U17AE#BGX</t>
  </si>
  <si>
    <t>Картридж HP Europe F6U17AE (F6U17AE#BGX)</t>
  </si>
  <si>
    <t>25012.00</t>
  </si>
  <si>
    <t>F6U18AE#LS2</t>
  </si>
  <si>
    <t>Картридж HP Europe F6U18AE (F6U18AE#LS2)</t>
  </si>
  <si>
    <t>25794.00</t>
  </si>
  <si>
    <t>L0S70AE#BGX</t>
  </si>
  <si>
    <t>Картридж HP Europe L0S70AE (L0S70AE#BGX)</t>
  </si>
  <si>
    <t>35288.00</t>
  </si>
  <si>
    <t>W1360X</t>
  </si>
  <si>
    <t>Картридж HP Europe LaserJet 136X (W1360X)</t>
  </si>
  <si>
    <t>49729.00</t>
  </si>
  <si>
    <t>M0J90AE</t>
  </si>
  <si>
    <t>Картридж HP Europe M0J90AE (M0J90AE)</t>
  </si>
  <si>
    <t>153835.00</t>
  </si>
  <si>
    <t>M0J94AE</t>
  </si>
  <si>
    <t>Картридж HP Europe M0J94AE (M0J94AE)</t>
  </si>
  <si>
    <t>P2V69A</t>
  </si>
  <si>
    <t>Картридж HP Europe P2V69A (P2V69A)</t>
  </si>
  <si>
    <t>101061.00</t>
  </si>
  <si>
    <t>P2V70A</t>
  </si>
  <si>
    <t>Картридж HP Europe P2V70A (P2V70A)</t>
  </si>
  <si>
    <t>P2V79A</t>
  </si>
  <si>
    <t>Картридж HP Europe P2V79A (P2V79A)</t>
  </si>
  <si>
    <t>96286.00</t>
  </si>
  <si>
    <t>P2V83A</t>
  </si>
  <si>
    <t>Картридж HP Europe P2V83A (P2V83A)</t>
  </si>
  <si>
    <t>3ED84A</t>
  </si>
  <si>
    <t>Картридж HP Europe PageWide XL (3ED84A)</t>
  </si>
  <si>
    <t>99237.00</t>
  </si>
  <si>
    <t>3ED85A</t>
  </si>
  <si>
    <t>Картридж HP Europe PageWide XL (3ED85A)</t>
  </si>
  <si>
    <t>100329.00</t>
  </si>
  <si>
    <t>3ED86A</t>
  </si>
  <si>
    <t>Картридж HP Europe PageWide XL (3ED86A)</t>
  </si>
  <si>
    <t>62379.00</t>
  </si>
  <si>
    <t>Q7935HE</t>
  </si>
  <si>
    <t>Картридж HP Europe Q7935HE (Q7935HE)</t>
  </si>
  <si>
    <t>10518.00</t>
  </si>
  <si>
    <t>Q7942A</t>
  </si>
  <si>
    <t>Картридж HP Europe Q7942A (Q7942A)</t>
  </si>
  <si>
    <t>7284.00</t>
  </si>
  <si>
    <t>Q7949HE</t>
  </si>
  <si>
    <t>Картридж HP Europe Q7949HE (Q7949HE)</t>
  </si>
  <si>
    <t>7264.00</t>
  </si>
  <si>
    <t>Q7954A</t>
  </si>
  <si>
    <t>Картридж HP Europe Q7954A (Q7954A)</t>
  </si>
  <si>
    <t>13551.00</t>
  </si>
  <si>
    <t>Q7967HE</t>
  </si>
  <si>
    <t>Картридж HP Europe Q7967HE (Q7967HE)</t>
  </si>
  <si>
    <t>14246.00</t>
  </si>
  <si>
    <t>Q8700AE</t>
  </si>
  <si>
    <t>Картридж HP Europe Q8700AE (Q8700AE)</t>
  </si>
  <si>
    <t>12563.00</t>
  </si>
  <si>
    <t>C4842A</t>
  </si>
  <si>
    <t>Картридж HP Europe С4842A (C4842A)</t>
  </si>
  <si>
    <t>13267.00</t>
  </si>
  <si>
    <t>C4940A</t>
  </si>
  <si>
    <t>Картридж HP Europe С4940А (C4940A)</t>
  </si>
  <si>
    <t>87635.00</t>
  </si>
  <si>
    <t>C8727BE</t>
  </si>
  <si>
    <t>Картридж HP Europe С8727BE (C8727BE)</t>
  </si>
  <si>
    <t>4557.00</t>
  </si>
  <si>
    <t>CB343A</t>
  </si>
  <si>
    <t>Картридж HP Europe СB343A (CB343A)</t>
  </si>
  <si>
    <t>CB345A</t>
  </si>
  <si>
    <t>Картридж HP Europe СB345A (CB345A)</t>
  </si>
  <si>
    <t>CLI8bk</t>
  </si>
  <si>
    <t>Набор чернил Canon CLI8bk (CLI8bk)</t>
  </si>
  <si>
    <t>5709.00</t>
  </si>
  <si>
    <t>CPI2BRN</t>
  </si>
  <si>
    <t>Набор чернил NRG CPI2BRN (CPI2BRN)</t>
  </si>
  <si>
    <t>5040.00</t>
  </si>
  <si>
    <t>CPI2GRN</t>
  </si>
  <si>
    <t>Набор чернил NRG CPI2GRN (CPI2GRN)</t>
  </si>
  <si>
    <t>CPI2RED</t>
  </si>
  <si>
    <t>Набор чернил NRG CPI2RED (CPI2RED)</t>
  </si>
  <si>
    <t>CPI2YLW</t>
  </si>
  <si>
    <t>Набор чернил NRG CPI2YLW (CPI2YLW)</t>
  </si>
  <si>
    <t>CPI6blk</t>
  </si>
  <si>
    <t>Набор чернил NRG CPI6blk (CPI6blk)</t>
  </si>
  <si>
    <t>2688.00</t>
  </si>
  <si>
    <t>C4800A</t>
  </si>
  <si>
    <t>Печатающая головка HP Europe C4800A (C4800A)</t>
  </si>
  <si>
    <t>12368.00</t>
  </si>
  <si>
    <t>P2V25A</t>
  </si>
  <si>
    <t>Печатающая головка HP Europe P2V25A (P2V25A)</t>
  </si>
  <si>
    <t>74280.00</t>
  </si>
  <si>
    <t>3400C001</t>
  </si>
  <si>
    <t>Чернила Canon INK GI-40 C (3400C001)</t>
  </si>
  <si>
    <t>4553.00</t>
  </si>
  <si>
    <t>3401C001</t>
  </si>
  <si>
    <t>Чернила Canon INK GI-40 M (3401C001)</t>
  </si>
  <si>
    <t>4753.00</t>
  </si>
  <si>
    <t>3402C001</t>
  </si>
  <si>
    <t>Чернила Canon INK GI-40 Y (3402C001)</t>
  </si>
  <si>
    <t>0663C001</t>
  </si>
  <si>
    <t>Чернила Canon INK GI-490 BK (0663C001)</t>
  </si>
  <si>
    <t>5723.00</t>
  </si>
  <si>
    <t>6267C001</t>
  </si>
  <si>
    <t>Чернила Canon PFI-121 (6267C001)</t>
  </si>
  <si>
    <t>70104.00</t>
  </si>
  <si>
    <t>6269C001</t>
  </si>
  <si>
    <t>Чернила Canon PFI-321 (6269C001)</t>
  </si>
  <si>
    <t>171543.00</t>
  </si>
  <si>
    <t>Тонеры</t>
  </si>
  <si>
    <t>9452B001</t>
  </si>
  <si>
    <t>Тонер Canon 034 MG (9452B001)</t>
  </si>
  <si>
    <t>208799.00</t>
  </si>
  <si>
    <t>5753C002</t>
  </si>
  <si>
    <t>Тонер Canon C-EXV 64 (5753C002)</t>
  </si>
  <si>
    <t>62102.00</t>
  </si>
  <si>
    <t>5754C002</t>
  </si>
  <si>
    <t>Тонер Canon C-EXV 64 (5754C002)</t>
  </si>
  <si>
    <t>111304.00</t>
  </si>
  <si>
    <t>5755C002</t>
  </si>
  <si>
    <t>Тонер Canon C-EXV 64 (5755C002)</t>
  </si>
  <si>
    <t>111310.00</t>
  </si>
  <si>
    <t>5756C002</t>
  </si>
  <si>
    <t>Тонер Canon C-EXV 64 (5756C002)</t>
  </si>
  <si>
    <t>C-EXV22</t>
  </si>
  <si>
    <t>Тонер Canon C-EXV22 (C-EXV22)</t>
  </si>
  <si>
    <t>72960.00</t>
  </si>
  <si>
    <t>2789B002</t>
  </si>
  <si>
    <t>Тонер Canon CEXV28 (2789B002)</t>
  </si>
  <si>
    <t>58928.00</t>
  </si>
  <si>
    <t>2793B002</t>
  </si>
  <si>
    <t>Тонер Canon CEXV28 (2793B002)</t>
  </si>
  <si>
    <t>62160.00</t>
  </si>
  <si>
    <t>2797B002</t>
  </si>
  <si>
    <t>Тонер Canon CEXV28 (2797B002)</t>
  </si>
  <si>
    <t>2801B002</t>
  </si>
  <si>
    <t>Тонер Canon CEXV28 (2801B002)</t>
  </si>
  <si>
    <t>2785B002</t>
  </si>
  <si>
    <t>Тонер Canon C-EXV33 IR2520/30 (2785B002)</t>
  </si>
  <si>
    <t>36247.00</t>
  </si>
  <si>
    <t>1394C002</t>
  </si>
  <si>
    <t>Тонер Canon C-EXV54 Bk (1394C002)</t>
  </si>
  <si>
    <t>47367.00</t>
  </si>
  <si>
    <t>1395C002</t>
  </si>
  <si>
    <t>Тонер Canon C-EXV54 C (1395C002)</t>
  </si>
  <si>
    <t>59745.00</t>
  </si>
  <si>
    <t>1396C002</t>
  </si>
  <si>
    <t>Тонер Canon C-EXV54 M (1396C002)</t>
  </si>
  <si>
    <t>59983.00</t>
  </si>
  <si>
    <t>1397C002</t>
  </si>
  <si>
    <t>Тонер Canon C-EXV54 Y (1397C002)</t>
  </si>
  <si>
    <t>59689.00</t>
  </si>
  <si>
    <t>GP 215 int</t>
  </si>
  <si>
    <t>Тонер Canon GP 215 (GP 215 int)</t>
  </si>
  <si>
    <t>Тонер Nashuatec MPC3300 (841140)</t>
  </si>
  <si>
    <t>32506.00</t>
  </si>
  <si>
    <t>006R01282</t>
  </si>
  <si>
    <t>Тонер Xerox 006R01282 (006R01282)</t>
  </si>
  <si>
    <t>45808.00</t>
  </si>
  <si>
    <t>006R01283</t>
  </si>
  <si>
    <t>Тонер Xerox 006R01283 (006R01283)</t>
  </si>
  <si>
    <t>3760C002</t>
  </si>
  <si>
    <t>Тонер-картридж Canon C-EXV 59 (3760C002)</t>
  </si>
  <si>
    <t>72034.00</t>
  </si>
  <si>
    <t>3026C002</t>
  </si>
  <si>
    <t>Тонер-картридж Canon CRG (3026C002)</t>
  </si>
  <si>
    <t>50073.00</t>
  </si>
  <si>
    <t>3644C001</t>
  </si>
  <si>
    <t>Тонер-картридж Canon imagePRESS Toner T07 (3644C001)</t>
  </si>
  <si>
    <t>211628.00</t>
  </si>
  <si>
    <t>8066B001</t>
  </si>
  <si>
    <t>Тонер-картридж Canon T01 (8066B001)</t>
  </si>
  <si>
    <t>94279.00</t>
  </si>
  <si>
    <t>5146C001</t>
  </si>
  <si>
    <t>Тонер-картридж Canon T11 (5146C001)</t>
  </si>
  <si>
    <t>72234.00</t>
  </si>
  <si>
    <t>5147C001</t>
  </si>
  <si>
    <t>Тонер-картридж Canon T11 (5147C001)</t>
  </si>
  <si>
    <t>60560.00</t>
  </si>
  <si>
    <t>5148C001</t>
  </si>
  <si>
    <t>Тонер-картридж Canon T11 (5148C001)</t>
  </si>
  <si>
    <t>5149C001</t>
  </si>
  <si>
    <t>Тонер-картридж Canon T11 (5149C001)</t>
  </si>
  <si>
    <t>W1470A</t>
  </si>
  <si>
    <t>Тонер-картридж HP Europe Black Original LaserJet (W1470A)</t>
  </si>
  <si>
    <t>125130.00</t>
  </si>
  <si>
    <t>Программное обеспечение</t>
  </si>
  <si>
    <t>Антивирусы</t>
  </si>
  <si>
    <t>Антивирус Касперского</t>
  </si>
  <si>
    <t>A27108</t>
  </si>
  <si>
    <t>KL19560DAFS</t>
  </si>
  <si>
    <t>Kaspersky Cloud Password Manager Kazakhstan Edition. 1-User 1 year Base Download Pack (KL19560DAFS)</t>
  </si>
  <si>
    <t>11077.00</t>
  </si>
  <si>
    <t>KL4863LAPFQ</t>
  </si>
  <si>
    <t>Kaspersky Endpoint Security for Business - Select STAN and Caucasus Edition. 25-49 Node 1 year Educa</t>
  </si>
  <si>
    <t>2297.00</t>
  </si>
  <si>
    <t>A27104</t>
  </si>
  <si>
    <t>KL10420DCFS</t>
  </si>
  <si>
    <t>Kaspersky Plus Kazakhstan Edition. 3-Device 1 year Base Download Pack (KL10420DCFS)</t>
  </si>
  <si>
    <t>17986.00</t>
  </si>
  <si>
    <t>A27105</t>
  </si>
  <si>
    <t>KL10420DEFS</t>
  </si>
  <si>
    <t>Kaspersky Plus Kazakhstan Edition. 5-Device 1 year Base Download Pack (KL10420DEFS)</t>
  </si>
  <si>
    <t>23233.00</t>
  </si>
  <si>
    <t>A27106</t>
  </si>
  <si>
    <t>KL19620DAFS</t>
  </si>
  <si>
    <t>Kaspersky Safe Kids Kazakhstan Edition. 1-User 1 year Base Download Pack (KL19620DAFS)</t>
  </si>
  <si>
    <t>8199.00</t>
  </si>
  <si>
    <t>A27107</t>
  </si>
  <si>
    <t>KL19870DEFS</t>
  </si>
  <si>
    <t>Kaspersky Secure Connection Kazakhstan Edition. 5-Device; 1-User 1 year Base Download Pack (KL19870D</t>
  </si>
  <si>
    <t>14897.00</t>
  </si>
  <si>
    <t>KL2128LCEFS</t>
  </si>
  <si>
    <t>Kaspersky Small Office Security 2 for Personal Computers CIS and Baltic Edition. 5-Workstation 1 yea</t>
  </si>
  <si>
    <t>47546.00</t>
  </si>
  <si>
    <t>A27102</t>
  </si>
  <si>
    <t>KL10410DCFS</t>
  </si>
  <si>
    <t>Kaspersky Standard Kazakhstan Edition. 3-Device 1 year Base Download Pack (KL10410DCFS)</t>
  </si>
  <si>
    <t>14987.00</t>
  </si>
  <si>
    <t>A27103</t>
  </si>
  <si>
    <t>KL10410DEFS</t>
  </si>
  <si>
    <t>Kaspersky Standard Kazakhstan Edition. 5-Device 1 year Base Download Pack (KL10410DEFS)</t>
  </si>
  <si>
    <t>15736.00</t>
  </si>
  <si>
    <t>A28163</t>
  </si>
  <si>
    <t>KL10420UCFS_box</t>
  </si>
  <si>
    <t>Антивирус Kaspersky Plus Kazakhstan Edition, 12 мес, 3 ПК, базовый, BOX (KL10420UCFS_box)</t>
  </si>
  <si>
    <t>22481.00</t>
  </si>
  <si>
    <t>A28164</t>
  </si>
  <si>
    <t>KL10420UEFS_box</t>
  </si>
  <si>
    <t>Антивирус Kaspersky Plus Kazakhstan Edition, 12 мес, 5 ПК, базовый, BOX (KL10420UEFS_box)</t>
  </si>
  <si>
    <t>29041.00</t>
  </si>
  <si>
    <t>A28165</t>
  </si>
  <si>
    <t>KL10410UCFS_box</t>
  </si>
  <si>
    <t>Антивирус Kaspersky Standard Kazakhstan Edition, 12 мес, 3 ПК, базовый, BOX (KL10410UCFS_box)</t>
  </si>
  <si>
    <t>18732.00</t>
  </si>
  <si>
    <t>A28166</t>
  </si>
  <si>
    <t>KL10410UEFS_box</t>
  </si>
  <si>
    <t>Антивирус Kaspersky Standard Kazakhstan Edition, 12 мес, 5 ПК, базовый, BOX (KL10410UEFS_box)</t>
  </si>
  <si>
    <t>19669.00</t>
  </si>
  <si>
    <t>Антивирус Dr.Web</t>
  </si>
  <si>
    <t>BSW-W12-0002-2-(Box)</t>
  </si>
  <si>
    <t>Dr. Web Security Space PRO,  на 12 месяцев, на 2 ПК ПРОДЛЕНИЕ, в фирменном конверте (BSW-W12-0002-2-</t>
  </si>
  <si>
    <t>8842.00</t>
  </si>
  <si>
    <t>Программное обеспечение Microsoft</t>
  </si>
  <si>
    <t>Операционные системы (ОС)</t>
  </si>
  <si>
    <t>A27856</t>
  </si>
  <si>
    <t>KW9-00664</t>
  </si>
  <si>
    <t>MS WIN HOME 11 64-bit All Lng PK Lic Online DwnLd NR (KW9-00664)</t>
  </si>
  <si>
    <t>92898.00</t>
  </si>
  <si>
    <t>A27857</t>
  </si>
  <si>
    <t>FQC-10572</t>
  </si>
  <si>
    <t>MS Win Pro 11 64-bit All Lng PK Lic Online DwnLd NR (FQC-10572)</t>
  </si>
  <si>
    <t>140146.00</t>
  </si>
  <si>
    <t>Пакеты офисных программ</t>
  </si>
  <si>
    <t>A23406</t>
  </si>
  <si>
    <t>KLQ-00217</t>
  </si>
  <si>
    <t>Microsoft 365 Bus Std Retail All Lng SubPKL 1YR Onln CEE Only DwnLd NR (KLQ-00217)</t>
  </si>
  <si>
    <t>96100.00</t>
  </si>
  <si>
    <t>A23407</t>
  </si>
  <si>
    <t>6GQ-00084</t>
  </si>
  <si>
    <t>Microsoft 365 Family AllLng Sub PK Lic 1YR Online CEE C2R NR (6GQ-00084)</t>
  </si>
  <si>
    <t>53606.00</t>
  </si>
  <si>
    <t>A23408</t>
  </si>
  <si>
    <t>QQ2-00004</t>
  </si>
  <si>
    <t>Microsoft 365 Personal AllLng Sub PKLic 1YR Online CEE C2R NR (QQ2-00004)</t>
  </si>
  <si>
    <t>43395.00</t>
  </si>
  <si>
    <t>A29059</t>
  </si>
  <si>
    <t>EP2-06797</t>
  </si>
  <si>
    <t>Office Home 2024 All Lng Retail Online Central/Eastern Euro Only Dwn (EP2-06797)</t>
  </si>
  <si>
    <t>63468.00</t>
  </si>
  <si>
    <t>A29058</t>
  </si>
  <si>
    <t>EP2-06605</t>
  </si>
  <si>
    <t>Office Home and Business 2024 All Lng Retail Online CE Only ESD (EP2-06605)</t>
  </si>
  <si>
    <t>168175.00</t>
  </si>
  <si>
    <t>Tелекоммуникация и связь</t>
  </si>
  <si>
    <t>Компоненты СКС</t>
  </si>
  <si>
    <t>Кабельные каналы и аксессуары</t>
  </si>
  <si>
    <t>L/10619</t>
  </si>
  <si>
    <t>Внешний угол Legrand L/10619 (L/10619)</t>
  </si>
  <si>
    <t>4223.00</t>
  </si>
  <si>
    <t>L/10605</t>
  </si>
  <si>
    <t>Внутренний угол Legrand L/10605 (L/10605)</t>
  </si>
  <si>
    <t>3797.00</t>
  </si>
  <si>
    <t>L/638021</t>
  </si>
  <si>
    <t>Внутренний угол Legrand L/638021 (L/638021)</t>
  </si>
  <si>
    <t>040001S</t>
  </si>
  <si>
    <t>Кабельный канал Саянский Пластик 040001S (040001S)</t>
  </si>
  <si>
    <t>1000.00</t>
  </si>
  <si>
    <t>L/638001</t>
  </si>
  <si>
    <t>Накладка на соединении крышек Legrand L/638001 (L/638001)</t>
  </si>
  <si>
    <t>393.00</t>
  </si>
  <si>
    <t>L/32802</t>
  </si>
  <si>
    <t>Плоский угол Legrand L/32802 (L/32802)</t>
  </si>
  <si>
    <t>9338.00</t>
  </si>
  <si>
    <t>L/638023</t>
  </si>
  <si>
    <t>Плоский угол Legrand L/638023 (L/638023)</t>
  </si>
  <si>
    <t>1654.00</t>
  </si>
  <si>
    <t>CLP1F-050-2</t>
  </si>
  <si>
    <t>Разделительная перегородка IEK CLP1F-050-2 (CLP1F-050-2)</t>
  </si>
  <si>
    <t>1673.00</t>
  </si>
  <si>
    <t>L/638008</t>
  </si>
  <si>
    <t>Разделительная перегородка Legrand L/638008 (L/638008)</t>
  </si>
  <si>
    <t>706.00</t>
  </si>
  <si>
    <t>L/80251</t>
  </si>
  <si>
    <t>Расширенная гарантия Legrand L/80251 (L/80251)</t>
  </si>
  <si>
    <t>403.00</t>
  </si>
  <si>
    <t>L/10740</t>
  </si>
  <si>
    <t>Т-образный отвод Legrand L/10740 (L/10740)</t>
  </si>
  <si>
    <t>10698.00</t>
  </si>
  <si>
    <t>L/638024</t>
  </si>
  <si>
    <t>Тройник Legrand L/638024 (L/638024)</t>
  </si>
  <si>
    <t>1389.00</t>
  </si>
  <si>
    <t>Монтажное оборудование</t>
  </si>
  <si>
    <t>325-BDWY</t>
  </si>
  <si>
    <t>Органайзер для кабеля Dell/Cable Cover for Small Form Factor,Csutomer Install (325-BDWY)</t>
  </si>
  <si>
    <t>6778.00</t>
  </si>
  <si>
    <t>Установочное электрооборудование</t>
  </si>
  <si>
    <t>L/77254</t>
  </si>
  <si>
    <t>Электрический разъем Legrand L/77254 (L/77254)</t>
  </si>
  <si>
    <t>6551.00</t>
  </si>
  <si>
    <t>Продукция ЭЛЕКТРИКА</t>
  </si>
  <si>
    <t>A9F89325</t>
  </si>
  <si>
    <t>Автоматический выключатель Schneider Electric A9F89325 (A9F89325)</t>
  </si>
  <si>
    <t>85898.00</t>
  </si>
  <si>
    <t>A9F89332</t>
  </si>
  <si>
    <t>Автоматический выключатель Schneider Electric A9F89332 (A9F89332)</t>
  </si>
  <si>
    <t>74579.00</t>
  </si>
  <si>
    <t>SE A9F89132</t>
  </si>
  <si>
    <t>Автоматический выключатель Schneider Electric SE A9F89132 (SE A9F89132)</t>
  </si>
  <si>
    <t>8357.00</t>
  </si>
  <si>
    <t>L/601237</t>
  </si>
  <si>
    <t>Дистрибутивный блок Legrand L/601237 (L/601237)</t>
  </si>
  <si>
    <t>17685.00</t>
  </si>
  <si>
    <t>ПВС 3*1,5</t>
  </si>
  <si>
    <t>Кабель СамараКабель/ПВС 3*1,5/1,5 мм2 мм (ПВС 3*1,5)</t>
  </si>
  <si>
    <t>275.00</t>
  </si>
  <si>
    <t>KSC 11-303</t>
  </si>
  <si>
    <t>Коробка KSC 11-303 (KSC 11-303)</t>
  </si>
  <si>
    <t>659.00</t>
  </si>
  <si>
    <t>Телефоны и факсы</t>
  </si>
  <si>
    <t>Проводные телефоны</t>
  </si>
  <si>
    <t>1920A</t>
  </si>
  <si>
    <t>Ретро телефон "American Column Phone " 1920A (1920A)</t>
  </si>
  <si>
    <t>28686.00</t>
  </si>
  <si>
    <t>1907AW</t>
  </si>
  <si>
    <t>Ретро телефон "Deluxe Wooden Wall Phone " 1907AW (1907AW)</t>
  </si>
  <si>
    <t>43831.00</t>
  </si>
  <si>
    <t>1920F</t>
  </si>
  <si>
    <t>Ретро телефон "Franch Wooden Desk Phone " 1920F (1920F)</t>
  </si>
  <si>
    <t>35787.00</t>
  </si>
  <si>
    <t>1904G</t>
  </si>
  <si>
    <t>Ретро телефон "The Bernita Phone " 1904G (1904G)</t>
  </si>
  <si>
    <t>34839.00</t>
  </si>
  <si>
    <t>1899G</t>
  </si>
  <si>
    <t>Ретро телефон "The German Eagle" 1899G (1899G)</t>
  </si>
  <si>
    <t>1901E</t>
  </si>
  <si>
    <t>Ретро телефон "The Jubilee Phone" 1901 (1901E)</t>
  </si>
  <si>
    <t>36266.00</t>
  </si>
  <si>
    <t>KX-TS2365RUB</t>
  </si>
  <si>
    <t>Телефон Panasonic KX-TS2365RUB (KX-TS2365RUB)</t>
  </si>
  <si>
    <t>27923.00</t>
  </si>
  <si>
    <t>Платы и дополнительные устройства</t>
  </si>
  <si>
    <t>KX-TDA3173</t>
  </si>
  <si>
    <t>Плата Panasonic KX-TDA3173 (KX-TDA3173)</t>
  </si>
  <si>
    <t>1066.00</t>
  </si>
  <si>
    <t>KX-TDA 0173</t>
  </si>
  <si>
    <t>Плата расширения Panasonic KX-TDA 0173 (KX-TDA 0173)</t>
  </si>
  <si>
    <t>67712.00</t>
  </si>
  <si>
    <t>KX-TE82483X</t>
  </si>
  <si>
    <t>Плата расширения Panasonic KX-TE82483X (KX-TE82483X)</t>
  </si>
  <si>
    <t>79120.00</t>
  </si>
  <si>
    <t>Системные телефоны и консоли</t>
  </si>
  <si>
    <t>CP-8851-K9</t>
  </si>
  <si>
    <t>IP -телефон Cisco CP-8851-K9 (CP-8851-K9)</t>
  </si>
  <si>
    <t>332203.00</t>
  </si>
  <si>
    <t>82Z79AA</t>
  </si>
  <si>
    <t>Телефон Poly CCX 505 Business Media Phone for Microsoft Teams and PoE-enabled (82Z79AA)</t>
  </si>
  <si>
    <t>126184.00</t>
  </si>
  <si>
    <t>Сотовая телефония</t>
  </si>
  <si>
    <t>Аксессуары к сотовым телефонам</t>
  </si>
  <si>
    <t>451-BDJD</t>
  </si>
  <si>
    <t>Внешний аккумулятор Dell Targus 100W USB-C Portable Power Bank (451-BDJD)</t>
  </si>
  <si>
    <t>65119.00</t>
  </si>
  <si>
    <t>451-BDJG</t>
  </si>
  <si>
    <t>Внешний аккумулятор Dell Targus 140W USB-C Portable Power Bank (451-BDJG)</t>
  </si>
  <si>
    <t>76127.00</t>
  </si>
  <si>
    <t>glass13</t>
  </si>
  <si>
    <t>Защитное стекло /Стекло для Iphone 13 (glass13)</t>
  </si>
  <si>
    <t>3005.00</t>
  </si>
  <si>
    <t>sBattery-02BL</t>
  </si>
  <si>
    <t>Чехол DF sBattery-02 Black (3200mA) (sBattery-02BL)</t>
  </si>
  <si>
    <t>10227.00</t>
  </si>
  <si>
    <t>Дроны и аксессуары</t>
  </si>
  <si>
    <t>Аксессуары</t>
  </si>
  <si>
    <t>GL300K</t>
  </si>
  <si>
    <t>Дистанционное управление DJI GL300K (GL300K)</t>
  </si>
  <si>
    <t>263994.00</t>
  </si>
  <si>
    <t>GPS</t>
  </si>
  <si>
    <t>GPS трекеры</t>
  </si>
  <si>
    <t>010-02133-01</t>
  </si>
  <si>
    <t>GPS навигатор Garmin/Montana 700 (010-02133-01)</t>
  </si>
  <si>
    <t>482214.00</t>
  </si>
  <si>
    <t>Хобби и отдых</t>
  </si>
  <si>
    <t>Радиостанции</t>
  </si>
  <si>
    <t>Автомобильные радиостанции</t>
  </si>
  <si>
    <t>A25289</t>
  </si>
  <si>
    <t>Рация  ICOM IC-F6013H 400-470МГц (85338)</t>
  </si>
  <si>
    <t>152470.00</t>
  </si>
  <si>
    <t>A29679</t>
  </si>
  <si>
    <t>Рация HYTERA HM655 400-470МГц (86009)</t>
  </si>
  <si>
    <t>176125.00</t>
  </si>
  <si>
    <t>A29681</t>
  </si>
  <si>
    <t>Рация HYTERA HM685 400-470МГц (86315)</t>
  </si>
  <si>
    <t>185542.00</t>
  </si>
  <si>
    <t>A29680</t>
  </si>
  <si>
    <t>Рация HYTERA HM685 400-470МГц (86316)</t>
  </si>
  <si>
    <t>179281.00</t>
  </si>
  <si>
    <t>A25184</t>
  </si>
  <si>
    <t>Рация HYTERA MD-615 400-470 МГц (84324)</t>
  </si>
  <si>
    <t>159233.00</t>
  </si>
  <si>
    <t>A25185</t>
  </si>
  <si>
    <t>Рация HYTERA MD-785 400-470 МГц (79806)</t>
  </si>
  <si>
    <t>338140.00</t>
  </si>
  <si>
    <t>A25189</t>
  </si>
  <si>
    <t>Рация HYTERA MD-785G(H) 400-470МГц (84520)</t>
  </si>
  <si>
    <t>399620.00</t>
  </si>
  <si>
    <t>A25286</t>
  </si>
  <si>
    <t>Рация ICOM IC-F5013H 136-174МГц (79908)</t>
  </si>
  <si>
    <t>162075.00</t>
  </si>
  <si>
    <t>A25287</t>
  </si>
  <si>
    <t>Рация ICOM IC-F5026 146-174МГц (79911)</t>
  </si>
  <si>
    <t>147552.00</t>
  </si>
  <si>
    <t>A25290</t>
  </si>
  <si>
    <t>Рация ICOM IC-F6013H 400-470МГц (79909)</t>
  </si>
  <si>
    <t>145708.00</t>
  </si>
  <si>
    <t>A25292</t>
  </si>
  <si>
    <t>Рация Motorola DM1400, 136-174МГц (81856)</t>
  </si>
  <si>
    <t>226406.00</t>
  </si>
  <si>
    <t>A25293</t>
  </si>
  <si>
    <t>Рация Motorola DM1400, 403-470МГц (81857)</t>
  </si>
  <si>
    <t>228068.00</t>
  </si>
  <si>
    <t>A25295</t>
  </si>
  <si>
    <t>Рация Motorola DM2600, 403-470МГц (83979)</t>
  </si>
  <si>
    <t>116000.00</t>
  </si>
  <si>
    <t>A25297</t>
  </si>
  <si>
    <t>Рация Motorola DM3400, 136-174МГц (63773)</t>
  </si>
  <si>
    <t>Носимые радиостанции</t>
  </si>
  <si>
    <t>A25181</t>
  </si>
  <si>
    <t>Радиостанция HYTERA PD-415 (82675)</t>
  </si>
  <si>
    <t>55958.00</t>
  </si>
  <si>
    <t>A22408</t>
  </si>
  <si>
    <t>Рация FDC FD-850 Plus 400-470 МГц (82409)</t>
  </si>
  <si>
    <t>39684.00</t>
  </si>
  <si>
    <t>A29003</t>
  </si>
  <si>
    <t>Рация HYT TC-508 146-174 МГц (86420)</t>
  </si>
  <si>
    <t>52565.00</t>
  </si>
  <si>
    <t>A29005</t>
  </si>
  <si>
    <t>Рация HYT TC-518 136-174 МГц (64435)</t>
  </si>
  <si>
    <t>52873.00</t>
  </si>
  <si>
    <t>A29006</t>
  </si>
  <si>
    <t>Рация HYT TC-610 420-450МГц, IP66, 16 Кан., 5Вт, Li-Ion 1200мАч, индивидуальное ускоренное з/у (6740</t>
  </si>
  <si>
    <t>34336.00</t>
  </si>
  <si>
    <t>A29007</t>
  </si>
  <si>
    <t>Рация HYTERA AP515 136-174МГц (85585)</t>
  </si>
  <si>
    <t>62095.00</t>
  </si>
  <si>
    <t>A29008</t>
  </si>
  <si>
    <t>Рация HYTERA AP515 400-470МГц (85586)</t>
  </si>
  <si>
    <t>A25178</t>
  </si>
  <si>
    <t>Рация HYTERA BD-505 146-174МГц (83128)</t>
  </si>
  <si>
    <t>83428.00</t>
  </si>
  <si>
    <t>A25179</t>
  </si>
  <si>
    <t>Рация HYTERA BD-505 400-470МГц (83127)</t>
  </si>
  <si>
    <t>88531.00</t>
  </si>
  <si>
    <t>A29011</t>
  </si>
  <si>
    <t>Рация HYTERA BD-505 400-470МГц (86524)</t>
  </si>
  <si>
    <t>111894.00</t>
  </si>
  <si>
    <t>A29012</t>
  </si>
  <si>
    <t>Рация HYTERA BD-615 136-174МГц (85328)</t>
  </si>
  <si>
    <t>97692.00</t>
  </si>
  <si>
    <t>A25183</t>
  </si>
  <si>
    <t>Рация HYTERA BD-615 400-470МГц (85327)</t>
  </si>
  <si>
    <t>A29009</t>
  </si>
  <si>
    <t>Рация HYTERA BP515 136-174МГц (85587)</t>
  </si>
  <si>
    <t>86072.00</t>
  </si>
  <si>
    <t>A29010</t>
  </si>
  <si>
    <t>Рация HYTERA BP515 400-470МГц (85588)</t>
  </si>
  <si>
    <t>A25180</t>
  </si>
  <si>
    <t>Рация HYTERA PD-505 400-470МГц, 256кан., 4Вт, DMR Tier II/Analogue (81674)</t>
  </si>
  <si>
    <t>A25234</t>
  </si>
  <si>
    <t>Рация ICOM IC-A14 118-136МГц (61077)</t>
  </si>
  <si>
    <t>172144.00</t>
  </si>
  <si>
    <t>A25237</t>
  </si>
  <si>
    <t>Рация ICOM IC-F3003 146-174МГц (79906)</t>
  </si>
  <si>
    <t>98368.00</t>
  </si>
  <si>
    <t>A25238</t>
  </si>
  <si>
    <t>Рация ICOM IC-F3036S 146-174МГц (81006)</t>
  </si>
  <si>
    <t>84912.00</t>
  </si>
  <si>
    <t>A25240</t>
  </si>
  <si>
    <t>Рация ICOM IC-F4003 400-470МГц (79907)</t>
  </si>
  <si>
    <t>101442.00</t>
  </si>
  <si>
    <t>A22155</t>
  </si>
  <si>
    <t>Рация Kenwood ТК-3107 406-430/450-470 МГц (16906)</t>
  </si>
  <si>
    <t>35264.00</t>
  </si>
  <si>
    <t>A22151</t>
  </si>
  <si>
    <t>Рация Motorola DP3401 403-470 МГц (61420)</t>
  </si>
  <si>
    <t>106720.00</t>
  </si>
  <si>
    <t>A22153</t>
  </si>
  <si>
    <t>Рация Motorola MTH800 380-430 МГц (45644)</t>
  </si>
  <si>
    <t>58000.00</t>
  </si>
  <si>
    <t>A22149</t>
  </si>
  <si>
    <t>Рация Motorola P180 435-480 МГц (69019)</t>
  </si>
  <si>
    <t>26680.00</t>
  </si>
  <si>
    <t>A22157</t>
  </si>
  <si>
    <t>Рация Vertex Standard VZ-9-G6-1 403-470 МГц (81426)</t>
  </si>
  <si>
    <t>19684.00</t>
  </si>
  <si>
    <t>Дополнительное оборудование для радиостанций</t>
  </si>
  <si>
    <t>Аккумуляторы</t>
  </si>
  <si>
    <t>A20720</t>
  </si>
  <si>
    <t>Аккумулятор BP-232 Li-ion (7,4V-2,0 A/H),  б/у (81451)</t>
  </si>
  <si>
    <t>2320.00</t>
  </si>
  <si>
    <t>A20749</t>
  </si>
  <si>
    <t>Аккумулятор FDC FDB-25 Li-ion (7,4V-3,5A/H) для р/ст FD-850 (82412)</t>
  </si>
  <si>
    <t>15985.00</t>
  </si>
  <si>
    <t>A25308</t>
  </si>
  <si>
    <t>Аккумулятор HYT BH1104, Ni-MH (6V-1,1A/H) для р/ст TC-500 (46777)</t>
  </si>
  <si>
    <t>7992.00</t>
  </si>
  <si>
    <t>A25310</t>
  </si>
  <si>
    <t>Аккумулятор HYT BH-1801, Ni-MH (7,2V-1,8A/H) для р/ст TC-700 (52200)</t>
  </si>
  <si>
    <t>8700.00</t>
  </si>
  <si>
    <t>A25313</t>
  </si>
  <si>
    <t>Аккумулятор HYT BL-1715, Li-ion (3,7V-1,7A/H) для р/ст TC-320 (72187)</t>
  </si>
  <si>
    <t>12296.00</t>
  </si>
  <si>
    <t>A25314</t>
  </si>
  <si>
    <t>Аккумулятор HYT BL-1719, Li-ion (7,4V-1,65A/H) для р/ст TC-508/518 (80038)</t>
  </si>
  <si>
    <t>23362.00</t>
  </si>
  <si>
    <t>A25317</t>
  </si>
  <si>
    <t>Аккумулятор Hytera BL-1504, Li-ion (7,2V - 1,5 A/H) для раций PD4xx/PD5xx/PD6xx (82940)</t>
  </si>
  <si>
    <t>36888.00</t>
  </si>
  <si>
    <t>A25323</t>
  </si>
  <si>
    <t>Аккумулятор Icom BP-209, Ni-CD (7,2V-1,1 A/H) для раций IC-F11/F2/F3GT(GS)/F4GT(GS) (34805)</t>
  </si>
  <si>
    <t>3289.00</t>
  </si>
  <si>
    <t>A25325</t>
  </si>
  <si>
    <t>Аккумулятор Icom BP-264, Ni-MH (7.2V-1,4A/H) для раций IC-F3001/3003/4001 (81003)</t>
  </si>
  <si>
    <t>5748.00</t>
  </si>
  <si>
    <t>A20768</t>
  </si>
  <si>
    <t>Аккумулятор ICOM BP-265 Li-ion (7.4V-1,9A/H) для IC-F3001/F4001/F3003 (81004)</t>
  </si>
  <si>
    <t>23977.00</t>
  </si>
  <si>
    <t>A25326</t>
  </si>
  <si>
    <t>Аккумулятор Icom BP-298, Li-ion (7.4V- 2,25A/H) для раций IC-F3003/F4003 (85457)</t>
  </si>
  <si>
    <t>27973.00</t>
  </si>
  <si>
    <t>A25327</t>
  </si>
  <si>
    <t>Аккумулятор Motorola HKNN4013A, Li-Ion (3,7V-1,8A/H) для раций SL4000 (82789)</t>
  </si>
  <si>
    <t>13769.00</t>
  </si>
  <si>
    <t>Зарядные устройства</t>
  </si>
  <si>
    <t>A25460</t>
  </si>
  <si>
    <t>Зарядное уст-во KSC-24A для Kenwood TK-2107/3107/270G/370G ускоренное (38017)</t>
  </si>
  <si>
    <t>8074.00</t>
  </si>
  <si>
    <t>A25456</t>
  </si>
  <si>
    <t>Зарядное устройство EMS-30L для Li-ion аккумуляторов GP1/3/6/1280 ускоренное (42465)</t>
  </si>
  <si>
    <t>2120.00</t>
  </si>
  <si>
    <t>A25459</t>
  </si>
  <si>
    <t>Зарядное устройство Motorola MDPMTN4049A для Р020/Р030 ускоренное (28525)</t>
  </si>
  <si>
    <t>4950.00</t>
  </si>
  <si>
    <t>A25455</t>
  </si>
  <si>
    <t>Зарядное устройство NTN7160 для Motorola GP900/1200/MTX838 10 часов (7058)</t>
  </si>
  <si>
    <t>A20840</t>
  </si>
  <si>
    <t>Адаптер беспроводной Hytera ADA-01 для MD-655/785 (82643)</t>
  </si>
  <si>
    <t>55332.00</t>
  </si>
  <si>
    <t>A25528</t>
  </si>
  <si>
    <t>Гарнитура HS-14K с передачей звука через ушную кость и выносной кнопкой PTT для р/ст Kenwood, TC-268</t>
  </si>
  <si>
    <t>5684.00</t>
  </si>
  <si>
    <t>A20807</t>
  </si>
  <si>
    <t>Гарнитура HS-16M головная с тангентой РТТ для GP644/688 (46668)</t>
  </si>
  <si>
    <t>5800.00</t>
  </si>
  <si>
    <t>A20811</t>
  </si>
  <si>
    <t>Гарнитура HS-5M с микрофоном на гибкой штанге для GP300, P040/080, CP140/160/180 (42914)</t>
  </si>
  <si>
    <t>A20812</t>
  </si>
  <si>
    <t>Гарнитура HS-5T с микрофоном на гибкой штанге для T-серии, TC-1688 (35466)</t>
  </si>
  <si>
    <t>3480.00</t>
  </si>
  <si>
    <t>A20844</t>
  </si>
  <si>
    <t>Гарнитура Hytera EHN12 с микрофоном на гибкой штанге для PD-605 (82321)</t>
  </si>
  <si>
    <t>7076.00</t>
  </si>
  <si>
    <t>A20845</t>
  </si>
  <si>
    <t>Гарнитура Hytera EHN15 с микрофоном на гибкой штанге для PD-705/785 (82233)</t>
  </si>
  <si>
    <t>28896.00</t>
  </si>
  <si>
    <t>A20864</t>
  </si>
  <si>
    <t>Гарнитура Rston под шлем RS-HB601 для Sepura STP8000/STP9000 (81872)</t>
  </si>
  <si>
    <t>A20815</t>
  </si>
  <si>
    <t>Гарнитура скрытого ношения EAM08 с кнопкой РТТ в руке для GP300/CP140/TC-500 (63377)</t>
  </si>
  <si>
    <t>18444.00</t>
  </si>
  <si>
    <t>A20816</t>
  </si>
  <si>
    <t>Гарнитура скрытого ношения EAN09 с кнопкой РТТ в руке для GP340/640/680 (63379)</t>
  </si>
  <si>
    <t>6032.00</t>
  </si>
  <si>
    <t>A20827</t>
  </si>
  <si>
    <t>Гарнитура скрытоносимая 3-х проводная EAN06 с подвесным микрофоном и РТТ в руке для GP344/644/688 (6</t>
  </si>
  <si>
    <t>4756.00</t>
  </si>
  <si>
    <t>A20833</t>
  </si>
  <si>
    <t>Насадка силиконовая EM0003 для скрытоносимых гарнитур (58971)</t>
  </si>
  <si>
    <t>1044.00</t>
  </si>
  <si>
    <t>Микрофоны</t>
  </si>
  <si>
    <t>A25389</t>
  </si>
  <si>
    <t>Гарнитура HS-5K с микрофоном на гибкой штанге для р/ст Kenwood, TC-268 (34801)</t>
  </si>
  <si>
    <t>4524.00</t>
  </si>
  <si>
    <t>A26737</t>
  </si>
  <si>
    <t>Микрофон Motorola PMMN4097C с bluetooth для DM4400/4401/4600/4601 (1043)</t>
  </si>
  <si>
    <t>209647.00</t>
  </si>
  <si>
    <t>A20946</t>
  </si>
  <si>
    <t>Микрофон выносной MP16-SP3 IP54 для Sepura STP8000/STP9000 (82095)</t>
  </si>
  <si>
    <t>21518.00</t>
  </si>
  <si>
    <t>A20947</t>
  </si>
  <si>
    <t>Микрофон выносной MP21-SP3 для Sepura STP8000/STP9000 (82093)</t>
  </si>
  <si>
    <t>22748.00</t>
  </si>
  <si>
    <t>A20948</t>
  </si>
  <si>
    <t>Микрофон выносной MP22-SP3 IPX6 для Sepura STP8000/STP9000 (82094)</t>
  </si>
  <si>
    <t>25207.00</t>
  </si>
  <si>
    <t>A20949</t>
  </si>
  <si>
    <t>Микрофон выносной MP68-SP3 IPX7 для Sepura STP8000/STP9000 (82096)</t>
  </si>
  <si>
    <t>A26732</t>
  </si>
  <si>
    <t>Микрофон настольный Hytera DM01U1 (DWS-RS) (73327)</t>
  </si>
  <si>
    <t>331992.00</t>
  </si>
  <si>
    <t>A20915</t>
  </si>
  <si>
    <t>Микрофон настольный SM10R1 (52890)</t>
  </si>
  <si>
    <t>31970.00</t>
  </si>
  <si>
    <t>A26733</t>
  </si>
  <si>
    <t>Микрофон ручной ICOM HM-152 для мобильных р/ст (22733)</t>
  </si>
  <si>
    <t>21385.00</t>
  </si>
  <si>
    <t>A26734</t>
  </si>
  <si>
    <t>Микрофон ручной ICOM HM-240 для р/ст IC-A16E (84796)</t>
  </si>
  <si>
    <t>39347.00</t>
  </si>
  <si>
    <t>A20913</t>
  </si>
  <si>
    <t>Микрофон-динамик Motororla RLN6544A беспроводной с аккумулятором и креплением  для р/ст DP/DM4001 (6</t>
  </si>
  <si>
    <t>226246.00</t>
  </si>
  <si>
    <t>A20928</t>
  </si>
  <si>
    <t>Микрофон-динамик выносной ICOM HM-131L для портативной р/ст (82443)</t>
  </si>
  <si>
    <t>17214.00</t>
  </si>
  <si>
    <t>Чехлы и скобы</t>
  </si>
  <si>
    <t>A20960</t>
  </si>
  <si>
    <t>Держатель TDN9327 для портативной р/ст (7992)</t>
  </si>
  <si>
    <t>252.00</t>
  </si>
  <si>
    <t>Антенны</t>
  </si>
  <si>
    <t>Направленные, стационарные антенны</t>
  </si>
  <si>
    <t>A25379</t>
  </si>
  <si>
    <t>Антенна всенаправленная Kathrein 737299, 406-430MHz, 2dBi, 50W, 40cm, кабель 1m (83248)</t>
  </si>
  <si>
    <t>44338.00</t>
  </si>
  <si>
    <t>A25373</t>
  </si>
  <si>
    <t>Антенна стационарная Diamond BC200 430-490МГц, 6.5dB, 200Вт, 50 Ом (83275)</t>
  </si>
  <si>
    <t>54717.00</t>
  </si>
  <si>
    <t>A25374</t>
  </si>
  <si>
    <t>Антенна стационарная Diamond BC200L 370-430МГц, 5,5dB, 200Вт, 50 Ом (83276)</t>
  </si>
  <si>
    <t>62710.00</t>
  </si>
  <si>
    <t>A20623</t>
  </si>
  <si>
    <t>Антенна стационарная Kenbotong TQJ-400E, 424-440 МГц, 8.5 dBi, 100 Вт, 50 Ом, КСВ не хуже 1,5 (82256</t>
  </si>
  <si>
    <t>31552.00</t>
  </si>
  <si>
    <t>A20625</t>
  </si>
  <si>
    <t>Антенна стационарная Kenbotong TQJ-400E, 440-456 МГц, 8.5 dBi, 100 Вт, 50 Ом, КСВ не хуже 1,5 (82257</t>
  </si>
  <si>
    <t>A25346</t>
  </si>
  <si>
    <t>Антенна стационарная TQJ-400E 408MHz, 8,5DBi (84995)</t>
  </si>
  <si>
    <t>70702.00</t>
  </si>
  <si>
    <t>A25347</t>
  </si>
  <si>
    <t>Антенна стационарная TQJ-400E 416MHz, 8,5DBi (84996)</t>
  </si>
  <si>
    <t>A25348</t>
  </si>
  <si>
    <t>Антенна стационарная TQJ-400E 432MHz, 8,5DBi (84997)</t>
  </si>
  <si>
    <t>A25349</t>
  </si>
  <si>
    <t>Антенна стационарная TQJ-400E 440MHz, 8,5DBi (84998)</t>
  </si>
  <si>
    <t>A25350</t>
  </si>
  <si>
    <t>Антенна стационарная TQJ-400E 448MHz, 8,5DBi (84999)</t>
  </si>
  <si>
    <t>A25351</t>
  </si>
  <si>
    <t>Антенна стационарная TQJ-400E 456MHz, 8,5DBi (85000)</t>
  </si>
  <si>
    <t>A25352</t>
  </si>
  <si>
    <t>Антенна стационарная TQJ-400E 464MHz, 8,5DBi (85001)</t>
  </si>
  <si>
    <t>Портативные антенны</t>
  </si>
  <si>
    <t>A25520</t>
  </si>
  <si>
    <t>Антенна портативная HYT 450-470МГц для р/ст TC-320 (67412)</t>
  </si>
  <si>
    <t>580.00</t>
  </si>
  <si>
    <t>Автомобильные антенны</t>
  </si>
  <si>
    <t>A25384</t>
  </si>
  <si>
    <t>Антенна автомобильная 2J6507BG, 380-400МГц, GPS/GLONASS (врезная с кабелем) (83628)</t>
  </si>
  <si>
    <t>42328.00</t>
  </si>
  <si>
    <t>A25383</t>
  </si>
  <si>
    <t>Антенна автомобильная 2J6507BG, 450-470МГц, GPS/GLONASS (врезная с кабелем) (83629)</t>
  </si>
  <si>
    <t>38796.00</t>
  </si>
  <si>
    <t>A25382</t>
  </si>
  <si>
    <t>Антенна автомобильная 2J857BG, 380-430МГц, GPS/GLONASS (врезная с кабелем) (83626)</t>
  </si>
  <si>
    <t>21692.00</t>
  </si>
  <si>
    <t>A25367</t>
  </si>
  <si>
    <t>Антенна автомобильная Motorola PMAE4035 403-430МГц 1/4,  (c кабелем) (61428)</t>
  </si>
  <si>
    <t>51061.00</t>
  </si>
  <si>
    <t>A25380</t>
  </si>
  <si>
    <t>Антенна всенаправленная Kathrein 80010339, 405-430MHz, 2dBi, N-female, 7,7 cm (83247)</t>
  </si>
  <si>
    <t>21219.00</t>
  </si>
  <si>
    <t>A21089</t>
  </si>
  <si>
    <t>Сумматор SS430 антенный 403-470 MHz (6157)</t>
  </si>
  <si>
    <t>11484.00</t>
  </si>
  <si>
    <t>Грозоразрядники</t>
  </si>
  <si>
    <t>A21001</t>
  </si>
  <si>
    <t>Грозоразрядник ALPHA-DELTA TT3G50U, 0-500МГц, 200Вт, UHF-мама/UHF-мама (82337)</t>
  </si>
  <si>
    <t>23200.00</t>
  </si>
  <si>
    <t>A21002</t>
  </si>
  <si>
    <t>Грозоразрядник ALPHA-DELTA TT3G50U-HP, 0-500МГц, 2кВт, UHF-мама/UHF-мама (82338)</t>
  </si>
  <si>
    <t>A21003</t>
  </si>
  <si>
    <t>Комплект крепления RRX4032 для грозоразрядника (65603)</t>
  </si>
  <si>
    <t>17829.00</t>
  </si>
  <si>
    <t>Металлоискатели</t>
  </si>
  <si>
    <t>Грунтовые металлоискатели</t>
  </si>
  <si>
    <t>A26542</t>
  </si>
  <si>
    <t>Металлоискатель GARRETT ACE 200i (82669)</t>
  </si>
  <si>
    <t>110213.00</t>
  </si>
  <si>
    <t>A26541</t>
  </si>
  <si>
    <t>Металлоискатель GARRETT ACE 300i (82670)</t>
  </si>
  <si>
    <t>150693.00</t>
  </si>
  <si>
    <t>Ручные грунтовые металлоискатели</t>
  </si>
  <si>
    <t>A26538</t>
  </si>
  <si>
    <t>Металлодетектор GARRETT PRO-POINTER 2 (82673)</t>
  </si>
  <si>
    <t>50962.00</t>
  </si>
  <si>
    <t>EcoFlow</t>
  </si>
  <si>
    <t>A30622</t>
  </si>
  <si>
    <t>Зарядная станция EcoFlow DELTA 2 Max EU (86987)</t>
  </si>
  <si>
    <t>518262.00</t>
  </si>
  <si>
    <t>A30588</t>
  </si>
  <si>
    <t>Зарядная станция EcoFlow DELTA Max (1600) EU (85448)</t>
  </si>
  <si>
    <t>603200.00</t>
  </si>
  <si>
    <t>A30589</t>
  </si>
  <si>
    <t>Зарядная станция EcoFlow DELTA Pro 3 (86961)</t>
  </si>
  <si>
    <t>2000988.00</t>
  </si>
  <si>
    <t>Зарядные станции</t>
  </si>
  <si>
    <t>A30187</t>
  </si>
  <si>
    <t>Зарядная станция EcoFlow DELTA 2 EU, 1024Wh, 1800W(2700W), 230V(50Hz/60Hz) (P/N 5003601065) (85982)</t>
  </si>
  <si>
    <t>368950.00</t>
  </si>
  <si>
    <t>A30188</t>
  </si>
  <si>
    <t>Зарядная станция EcoFlow DELTA 2 Max EU, 2048 Wh, 2400W(4800W), 230V(50Hz/60Hz) (P/N 5009701015) (86</t>
  </si>
  <si>
    <t>741228.00</t>
  </si>
  <si>
    <t>A30189</t>
  </si>
  <si>
    <t>Зарядная станция EcoFlow DELTA 3 1500 EU, 1536Wh, 1800W/230V (50Hz/60Hz), (P/N 5017901010) (86965)</t>
  </si>
  <si>
    <t>585788.00</t>
  </si>
  <si>
    <t>A30190</t>
  </si>
  <si>
    <t>Зарядная станция EcoFlow DELTA 3 EU,1024 Wh, 1800W(3600W), 230V(50Hz/60Hz) (P/N 5016301013) (86996)</t>
  </si>
  <si>
    <t>393228.00</t>
  </si>
  <si>
    <t>A30191</t>
  </si>
  <si>
    <t>Зарядная станция EcoFlow DELTA 3 Plus EU, 1024 Wh, 1800W(3600W), 230V(50Hz/60Hz) (P/N 5016201015) (8</t>
  </si>
  <si>
    <t>518508.00</t>
  </si>
  <si>
    <t>A30192</t>
  </si>
  <si>
    <t>Зарядная станция EcoFlow DELTA EU, 1260Wh, 1800W(3300W), 230V(50Hz/60Hz) (P/N 50004069) (ДЕМО) (8563</t>
  </si>
  <si>
    <t>576512.00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</si>
</sst>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008C83"/>
      <name val="Arial"/>
    </font>
    <font>
      <b val="0"/>
      <i val="0"/>
      <strike val="0"/>
      <u val="single"/>
      <sz val="12"/>
      <color rgb="FF0563C1"/>
      <name val="Arial"/>
    </font>
    <font>
      <b val="1"/>
      <i val="0"/>
      <strike val="0"/>
      <u val="none"/>
      <sz val="10"/>
      <color rgb="FF0563C1"/>
      <name val="Arial"/>
    </font>
    <font>
      <b val="0"/>
      <i val="0"/>
      <strike val="0"/>
      <u val="none"/>
      <sz val="12"/>
      <color rgb="FF0563C1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C0C0C0"/>
        <bgColor rgb="FF000000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3" borderId="4" applyFont="1" applyNumberFormat="0" applyFill="1" applyBorder="1" applyAlignment="1">
      <alignment horizontal="left" vertical="center" textRotation="0" wrapText="true" shrinkToFit="false"/>
    </xf>
    <xf xfId="0" fontId="1" numFmtId="0" fillId="3" borderId="5" applyFont="1" applyNumberFormat="0" applyFill="1" applyBorder="1" applyAlignment="1">
      <alignment horizontal="left" vertical="center" textRotation="0" wrapText="true" shrinkToFit="false"/>
    </xf>
    <xf xfId="0" fontId="1" numFmtId="0" fillId="3" borderId="6" applyFont="1" applyNumberFormat="0" applyFill="1" applyBorder="1" applyAlignment="1">
      <alignment horizontal="left" vertical="center" textRotation="0" wrapText="true" shrinkToFit="false"/>
    </xf>
    <xf xfId="0" fontId="1" numFmtId="0" fillId="3" borderId="4" applyFont="1" applyNumberFormat="0" applyFill="1" applyBorder="1" applyAlignment="1">
      <alignment horizontal="left" vertical="center" textRotation="0" wrapText="true" shrinkToFit="false" indent="3"/>
    </xf>
    <xf xfId="0" fontId="1" numFmtId="0" fillId="3" borderId="5" applyFont="1" applyNumberFormat="0" applyFill="1" applyBorder="1" applyAlignment="1">
      <alignment horizontal="left" vertical="center" textRotation="0" wrapText="true" shrinkToFit="false" indent="3"/>
    </xf>
    <xf xfId="0" fontId="1" numFmtId="0" fillId="3" borderId="6" applyFont="1" applyNumberFormat="0" applyFill="1" applyBorder="1" applyAlignment="1">
      <alignment horizontal="left" vertical="center" textRotation="0" wrapText="true" shrinkToFit="false" indent="3"/>
    </xf>
    <xf xfId="0" fontId="5" numFmtId="0" fillId="3" borderId="7" applyFont="1" applyNumberFormat="0" applyFill="1" applyBorder="1" applyAlignment="1">
      <alignment horizontal="left" vertical="center" textRotation="0" wrapText="true" shrinkToFit="false"/>
    </xf>
    <xf xfId="0" fontId="1" numFmtId="0" fillId="3" borderId="4" applyFont="1" applyNumberFormat="0" applyFill="1" applyBorder="1" applyAlignment="1">
      <alignment horizontal="left" vertical="center" textRotation="0" wrapText="true" shrinkToFit="false" indent="6"/>
    </xf>
    <xf xfId="0" fontId="1" numFmtId="0" fillId="3" borderId="5" applyFont="1" applyNumberFormat="0" applyFill="1" applyBorder="1" applyAlignment="1">
      <alignment horizontal="left" vertical="center" textRotation="0" wrapText="true" shrinkToFit="false" indent="6"/>
    </xf>
    <xf xfId="0" fontId="1" numFmtId="0" fillId="3" borderId="6" applyFont="1" applyNumberFormat="0" applyFill="1" applyBorder="1" applyAlignment="1">
      <alignment horizontal="left" vertical="center" textRotation="0" wrapText="true" shrinkToFit="false" indent="6"/>
    </xf>
    <xf xfId="0" fontId="2" numFmtId="0" fillId="0" borderId="8" applyFont="1" applyNumberFormat="0" applyFill="0" applyBorder="1" applyAlignment="1">
      <alignment horizontal="center" vertical="center" textRotation="0" wrapText="true" shrinkToFit="false"/>
    </xf>
    <xf xfId="0" fontId="2" numFmtId="0" fillId="0" borderId="8" applyFont="1" applyNumberFormat="0" applyFill="0" applyBorder="1" applyAlignment="1">
      <alignment horizontal="left" vertical="center" textRotation="0" wrapText="true" shrinkToFit="false"/>
    </xf>
    <xf xfId="0" fontId="6" numFmtId="0" fillId="0" borderId="8" applyFont="1" applyNumberFormat="0" applyFill="0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alsi_new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476250</xdr:colOff>
      <xdr:row>0</xdr:row>
      <xdr:rowOff>142875</xdr:rowOff>
    </xdr:from>
    <xdr:ext cx="1219200" cy="6191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si.kz" TargetMode="External"/><Relationship Id="rId_hyperlink_2" Type="http://schemas.openxmlformats.org/officeDocument/2006/relationships/hyperlink" Target="mailto:store@alsi.kz" TargetMode="External"/><Relationship Id="rId_hyperlink_3" Type="http://schemas.openxmlformats.org/officeDocument/2006/relationships/hyperlink" Target="mailto:trade@alsi.kz" TargetMode="External"/><Relationship Id="rId_hyperlink_4" Type="http://schemas.openxmlformats.org/officeDocument/2006/relationships/hyperlink" Target="http://alsi.kz/ru/catalog/kompyuternaya-tekhnika-yfl/" TargetMode="External"/><Relationship Id="rId_hyperlink_5" Type="http://schemas.openxmlformats.org/officeDocument/2006/relationships/hyperlink" Target="http://alsi.kz/ru/catalog/personalnye-kompyutery/" TargetMode="External"/><Relationship Id="rId_hyperlink_6" Type="http://schemas.openxmlformats.org/officeDocument/2006/relationships/hyperlink" Target="https://alsi.kz/ru/catalog/personalnye-kompyutery/kompyuter-dell-optiplex-3000-210-bcsw/" TargetMode="External"/><Relationship Id="rId_hyperlink_7" Type="http://schemas.openxmlformats.org/officeDocument/2006/relationships/hyperlink" Target="https://alsi.kz/ru/catalog/personalnye-kompyutery/kompyuter-dell-optiplex-3070-210-asbm-123/" TargetMode="External"/><Relationship Id="rId_hyperlink_8" Type="http://schemas.openxmlformats.org/officeDocument/2006/relationships/hyperlink" Target="https://alsi.kz/ru/catalog/personalnye-kompyutery/kompyuter-dell-optiplex-3070-210-asbn_56/" TargetMode="External"/><Relationship Id="rId_hyperlink_9" Type="http://schemas.openxmlformats.org/officeDocument/2006/relationships/hyperlink" Target="https://alsi.kz/ru/catalog/personalnye-kompyutery/kompyuter-dell-optiplex-3080-210-avpi_0123/" TargetMode="External"/><Relationship Id="rId_hyperlink_10" Type="http://schemas.openxmlformats.org/officeDocument/2006/relationships/hyperlink" Target="https://alsi.kz/ru/catalog/personalnye-kompyutery/kompyuter-dell-optiplex-3080-210-avpi_123/" TargetMode="External"/><Relationship Id="rId_hyperlink_11" Type="http://schemas.openxmlformats.org/officeDocument/2006/relationships/hyperlink" Target="https://alsi.kz/ru/catalog/personalnye-kompyutery/kompyuter-dell-optiplex-5000-210-bcrm_1/" TargetMode="External"/><Relationship Id="rId_hyperlink_12" Type="http://schemas.openxmlformats.org/officeDocument/2006/relationships/hyperlink" Target="https://alsi.kz/ru/catalog/personalnye-kompyutery/kompyuter-dell-optiplex-5000-210-bcrm-3/" TargetMode="External"/><Relationship Id="rId_hyperlink_13" Type="http://schemas.openxmlformats.org/officeDocument/2006/relationships/hyperlink" Target="https://alsi.kz/ru/catalog/personalnye-kompyutery/kompyuter-dell-optiplex-5080-210-avou/" TargetMode="External"/><Relationship Id="rId_hyperlink_14" Type="http://schemas.openxmlformats.org/officeDocument/2006/relationships/hyperlink" Target="https://alsi.kz/ru/catalog/personalnye-kompyutery/kompyuter-dell-optiplex-7000-210-bdei/" TargetMode="External"/><Relationship Id="rId_hyperlink_15" Type="http://schemas.openxmlformats.org/officeDocument/2006/relationships/hyperlink" Target="https://alsi.kz/ru/catalog/personalnye-kompyutery/kompyuter-dell-optiplex-7070-210-asek_04/" TargetMode="External"/><Relationship Id="rId_hyperlink_16" Type="http://schemas.openxmlformats.org/officeDocument/2006/relationships/hyperlink" Target="https://alsi.kz/ru/catalog/personalnye-kompyutery/kompyuter-dell-pro-micro-qcm1250-210-bpqb_bto003_qcm1250_emea/" TargetMode="External"/><Relationship Id="rId_hyperlink_17" Type="http://schemas.openxmlformats.org/officeDocument/2006/relationships/hyperlink" Target="https://alsi.kz/ru/catalog/personalnye-kompyutery/kompyuter-dell-pro-tower-qct1250-210-bpwb_1/" TargetMode="External"/><Relationship Id="rId_hyperlink_18" Type="http://schemas.openxmlformats.org/officeDocument/2006/relationships/hyperlink" Target="https://alsi.kz/ru/catalog/personalnye-kompyutery/kompyuter-hp-europe-pro-sff-400-g9-9h7c6etbja/" TargetMode="External"/><Relationship Id="rId_hyperlink_19" Type="http://schemas.openxmlformats.org/officeDocument/2006/relationships/hyperlink" Target="https://alsi.kz/ru/catalog/personalnye-kompyutery/kompyuter-hp-europe-pro-tower-400-g9-9h762etbja/" TargetMode="External"/><Relationship Id="rId_hyperlink_20" Type="http://schemas.openxmlformats.org/officeDocument/2006/relationships/hyperlink" Target="https://alsi.kz/ru/catalog/personalnye-kompyutery/kompyuter-hp-europe-pro-tower-400-g9-9m8r6atbja/" TargetMode="External"/><Relationship Id="rId_hyperlink_21" Type="http://schemas.openxmlformats.org/officeDocument/2006/relationships/hyperlink" Target="https://alsi.kz/ru/catalog/personalnye-kompyutery/kompyuter-hp-europe-prodesk-2-tower-g1i-b6xd2etbja/" TargetMode="External"/><Relationship Id="rId_hyperlink_22" Type="http://schemas.openxmlformats.org/officeDocument/2006/relationships/hyperlink" Target="https://alsi.kz/ru/catalog/personalnye-kompyutery/kompyuter-hp-europe-prodesk-2-tower-g1i-b70yxatbja/" TargetMode="External"/><Relationship Id="rId_hyperlink_23" Type="http://schemas.openxmlformats.org/officeDocument/2006/relationships/hyperlink" Target="https://alsi.kz/ru/catalog/personalnye-kompyutery/kompyuter-hp-europe-prodesk-400-g5-2wy66avtc15u6578e/" TargetMode="External"/><Relationship Id="rId_hyperlink_24" Type="http://schemas.openxmlformats.org/officeDocument/2006/relationships/hyperlink" Target="https://alsi.kz/ru/catalog/personalnye-kompyutery/kompyuter-hp-europe-prodesk-400-g7-9cy18avtc13/" TargetMode="External"/><Relationship Id="rId_hyperlink_25" Type="http://schemas.openxmlformats.org/officeDocument/2006/relationships/hyperlink" Target="https://alsi.kz/ru/catalog/personalnye-kompyutery/kompyuter-hp-europe-prodesk-400-g7-9cy18avtc24/" TargetMode="External"/><Relationship Id="rId_hyperlink_26" Type="http://schemas.openxmlformats.org/officeDocument/2006/relationships/hyperlink" Target="https://alsi.kz/ru/catalog/personalnye-kompyutery/rabochaya-stanciya-dell-pro-max-tower-t2-fct2250-cto-base-210-bpsq_4/" TargetMode="External"/><Relationship Id="rId_hyperlink_27" Type="http://schemas.openxmlformats.org/officeDocument/2006/relationships/hyperlink" Target="http://alsi.kz/ru/catalog/rabochie-stantsii/" TargetMode="External"/><Relationship Id="rId_hyperlink_28" Type="http://schemas.openxmlformats.org/officeDocument/2006/relationships/hyperlink" Target="https://alsi.kz/ru/catalog/rabochie-stantsii/rabochaya-stanciya-dell-pro-max-tower-t2-fct2250-210-bpsn_bto107_fct2250_emea/" TargetMode="External"/><Relationship Id="rId_hyperlink_29" Type="http://schemas.openxmlformats.org/officeDocument/2006/relationships/hyperlink" Target="https://alsi.kz/ru/catalog/rabochie-stantsii/kompyuter-dell-pro-max-tower-t2-fct2250-210-bpsn_bto109_fct2250_emea/" TargetMode="External"/><Relationship Id="rId_hyperlink_30" Type="http://schemas.openxmlformats.org/officeDocument/2006/relationships/hyperlink" Target="https://alsi.kz/ru/catalog/rabochie-stantsii/kompyuter-dell-pro-max-tower-t2-fct2250-210-bpsn_bto112_fct2250_emea/" TargetMode="External"/><Relationship Id="rId_hyperlink_31" Type="http://schemas.openxmlformats.org/officeDocument/2006/relationships/hyperlink" Target="http://alsi.kz/ru/catalog/noutbuki-ultrabuki/" TargetMode="External"/><Relationship Id="rId_hyperlink_32" Type="http://schemas.openxmlformats.org/officeDocument/2006/relationships/hyperlink" Target="https://alsi.kz/ru/catalog/noutbuki-ultrabuki/mobilnaya-rabochaya-stanciya-dell-precision-3590-210-blmx_n001p3590emea_vp/" TargetMode="External"/><Relationship Id="rId_hyperlink_33" Type="http://schemas.openxmlformats.org/officeDocument/2006/relationships/hyperlink" Target="https://alsi.kz/ru/catalog/noutbuki-ultrabuki/mobilnaya-rabochaya-stanciya-dell-precision-3590-210-blmx_n004p3590emea_vp/" TargetMode="External"/><Relationship Id="rId_hyperlink_34" Type="http://schemas.openxmlformats.org/officeDocument/2006/relationships/hyperlink" Target="https://alsi.kz/ru/catalog/noutbuki-ultrabuki/mobilnaya-rabochaya-stanciya-dell-precision-3590-210-blmx_n006p3590emea_vp/" TargetMode="External"/><Relationship Id="rId_hyperlink_35" Type="http://schemas.openxmlformats.org/officeDocument/2006/relationships/hyperlink" Target="https://alsi.kz/ru/catalog/noutbuki-ultrabuki/mobilnaya-rabochaya-stanciya-dell-precision-3591-210-blnd_n101p3591emea_vp/" TargetMode="External"/><Relationship Id="rId_hyperlink_36" Type="http://schemas.openxmlformats.org/officeDocument/2006/relationships/hyperlink" Target="https://alsi.kz/ru/catalog/noutbuki-ultrabuki/mobilnaya-rabochaya-stanciya-dell-precision-3591-210-blnd_nn102p3591emea_vp/" TargetMode="External"/><Relationship Id="rId_hyperlink_37" Type="http://schemas.openxmlformats.org/officeDocument/2006/relationships/hyperlink" Target="https://alsi.kz/ru/catalog/noutbuki-ultrabuki/mobilnaya-rabochaya-stanciya-dell-pro-max-14-mc14250-bto120_mc14250_emea_210-bpvx/" TargetMode="External"/><Relationship Id="rId_hyperlink_38" Type="http://schemas.openxmlformats.org/officeDocument/2006/relationships/hyperlink" Target="https://alsi.kz/ru/catalog/noutbuki-ultrabuki/mobilnaya-rabochaya-stanciya-dell-pro-max-16-plus-mb16250-210-brxrbto102_mb16250_emea/" TargetMode="External"/><Relationship Id="rId_hyperlink_39" Type="http://schemas.openxmlformats.org/officeDocument/2006/relationships/hyperlink" Target="https://alsi.kz/ru/catalog/noutbuki-ultrabuki/mobilnaya-rabochaya-stanciya-dell-pro-max-1616xe-mc16250-bto129_mc16250_emea_210-bpvr/" TargetMode="External"/><Relationship Id="rId_hyperlink_40" Type="http://schemas.openxmlformats.org/officeDocument/2006/relationships/hyperlink" Target="https://alsi.kz/ru/catalog/noutbuki-ultrabuki/mobilnaya-rabochaya-stanciya-dell-pro-max-18-plus-mb18250-210-brxlbto101_mb18250_emea/" TargetMode="External"/><Relationship Id="rId_hyperlink_41" Type="http://schemas.openxmlformats.org/officeDocument/2006/relationships/hyperlink" Target="https://alsi.kz/ru/catalog/noutbuki-ultrabuki/mobilnaya-rabochaya-stanciya-hp-europe-zbook-15-g7-mws-2x3q7ecbundle1/" TargetMode="External"/><Relationship Id="rId_hyperlink_42" Type="http://schemas.openxmlformats.org/officeDocument/2006/relationships/hyperlink" Target="https://alsi.kz/ru/catalog/noutbuki-ultrabuki/noutbuk-acer-aspire-14-ai-a14-52m-51rm-nxjfver002/" TargetMode="External"/><Relationship Id="rId_hyperlink_43" Type="http://schemas.openxmlformats.org/officeDocument/2006/relationships/hyperlink" Target="https://alsi.kz/ru/catalog/noutbuki-ultrabuki/noutbuk-acer-aspire-16-a16-71m-778k-nxjener002/" TargetMode="External"/><Relationship Id="rId_hyperlink_44" Type="http://schemas.openxmlformats.org/officeDocument/2006/relationships/hyperlink" Target="https://alsi.kz/ru/catalog/noutbuki-ultrabuki/noutbuk-acer-nitro-5-an515-46-nhqgzer003/" TargetMode="External"/><Relationship Id="rId_hyperlink_45" Type="http://schemas.openxmlformats.org/officeDocument/2006/relationships/hyperlink" Target="https://alsi.kz/ru/catalog/noutbuki-ultrabuki/noutbuk-acer-ph3d15-71-99ny-predator-helios-3d-15-spatiallabs-edition-nhqlwer002/" TargetMode="External"/><Relationship Id="rId_hyperlink_46" Type="http://schemas.openxmlformats.org/officeDocument/2006/relationships/hyperlink" Target="https://alsi.kz/ru/catalog/noutbuki-ultrabuki/noutbuk-acer-predator-helios-300-ph315-55-57ah-nhqgner004/" TargetMode="External"/><Relationship Id="rId_hyperlink_47" Type="http://schemas.openxmlformats.org/officeDocument/2006/relationships/hyperlink" Target="https://alsi.kz/ru/catalog/noutbuki-ultrabuki/noutbuk-acer-sfx16-61g-r12z-swift-x-16-nxkfper001/" TargetMode="External"/><Relationship Id="rId_hyperlink_48" Type="http://schemas.openxmlformats.org/officeDocument/2006/relationships/hyperlink" Target="https://alsi.kz/ru/catalog/noutbuki-ultrabuki/noutbuk-asus-b1-b1503cva-90nx0801-m04vb0/" TargetMode="External"/><Relationship Id="rId_hyperlink_49" Type="http://schemas.openxmlformats.org/officeDocument/2006/relationships/hyperlink" Target="https://alsi.kz/ru/catalog/noutbuki-ultrabuki/noutbuk-asus-expertbook-b1503cva-s71784x-90nx0801-m01y70/" TargetMode="External"/><Relationship Id="rId_hyperlink_50" Type="http://schemas.openxmlformats.org/officeDocument/2006/relationships/hyperlink" Target="https://alsi.kz/ru/catalog/noutbuki-ultrabuki/noutbuk-asus-expertbook-b1503cva-s72591x-90nx0801-m02v50/" TargetMode="External"/><Relationship Id="rId_hyperlink_51" Type="http://schemas.openxmlformats.org/officeDocument/2006/relationships/hyperlink" Target="https://alsi.kz/ru/catalog/noutbuki-ultrabuki/noutbuk-asus-expertbook-b1503cva-s78195x-90nx0801-m09au0/" TargetMode="External"/><Relationship Id="rId_hyperlink_52" Type="http://schemas.openxmlformats.org/officeDocument/2006/relationships/hyperlink" Target="https://alsi.kz/ru/catalog/noutbuki-ultrabuki/noutbuk-asus-expertbook-p1403cva-s61787x-90nx0871-m024l0/" TargetMode="External"/><Relationship Id="rId_hyperlink_53" Type="http://schemas.openxmlformats.org/officeDocument/2006/relationships/hyperlink" Target="https://alsi.kz/ru/catalog/noutbuki-ultrabuki/noutbuk-asus-expertbook-p1503cva-s72252x-90nx0881-m03130/" TargetMode="External"/><Relationship Id="rId_hyperlink_54" Type="http://schemas.openxmlformats.org/officeDocument/2006/relationships/hyperlink" Target="https://alsi.kz/ru/catalog/noutbuki-ultrabuki/noutbuk-asus-expertbook-p3406ccap-ly0140-90nx0am1-m00760/" TargetMode="External"/><Relationship Id="rId_hyperlink_55" Type="http://schemas.openxmlformats.org/officeDocument/2006/relationships/hyperlink" Target="https://alsi.kz/ru/catalog/noutbuki-ultrabuki/noutbuk-asus-expertbook-pm5406cga-sf0184x-90nx0aa1-m006s0/" TargetMode="External"/><Relationship Id="rId_hyperlink_56" Type="http://schemas.openxmlformats.org/officeDocument/2006/relationships/hyperlink" Target="https://alsi.kz/ru/catalog/noutbuki-ultrabuki/noutbuk-asus-expertbookb1503cva-s72591-90nx0801-m0a3l0/" TargetMode="External"/><Relationship Id="rId_hyperlink_57" Type="http://schemas.openxmlformats.org/officeDocument/2006/relationships/hyperlink" Target="https://alsi.kz/ru/catalog/noutbuki-ultrabuki/noutbuk-asus-rog-flow-z13gz302ea-ru003w-90nr0jy1-m00fk0/" TargetMode="External"/><Relationship Id="rId_hyperlink_58" Type="http://schemas.openxmlformats.org/officeDocument/2006/relationships/hyperlink" Target="https://alsi.kz/ru/catalog/noutbuki-ultrabuki/noutbuk-asus-rog-strix-g16--g614pr-rv010w-90nr0nj7-m00az0/" TargetMode="External"/><Relationship Id="rId_hyperlink_59" Type="http://schemas.openxmlformats.org/officeDocument/2006/relationships/hyperlink" Target="https://alsi.kz/ru/catalog/noutbuki-ultrabuki/noutbuk-asus-rog-strix-g16--g615jhr-s5039-90nr0ll1-m001b0/" TargetMode="External"/><Relationship Id="rId_hyperlink_60" Type="http://schemas.openxmlformats.org/officeDocument/2006/relationships/hyperlink" Target="https://alsi.kz/ru/catalog/noutbuki-ultrabuki/noutbuk-asus-rog-strix-g16g615jmr-ts432w-90nr0lb1-m00l10/" TargetMode="External"/><Relationship Id="rId_hyperlink_61" Type="http://schemas.openxmlformats.org/officeDocument/2006/relationships/hyperlink" Target="https://alsi.kz/ru/catalog/noutbuki-ultrabuki/noutbuk-asus-rog-strix-g18--g815lr-tt373w-90nr0lt1-m00jl0/" TargetMode="External"/><Relationship Id="rId_hyperlink_62" Type="http://schemas.openxmlformats.org/officeDocument/2006/relationships/hyperlink" Target="https://alsi.kz/ru/catalog/noutbuki-ultrabuki/noutbuk-asus-rog-strix-g18g815lw-sa317w-90nr0lc1-m00hn0/" TargetMode="External"/><Relationship Id="rId_hyperlink_63" Type="http://schemas.openxmlformats.org/officeDocument/2006/relationships/hyperlink" Target="https://alsi.kz/ru/catalog/noutbuki-ultrabuki/noutbuk-asus-rog-strix-scar-18g835lxg-tq409w-90nr0lf1-m00v60/" TargetMode="External"/><Relationship Id="rId_hyperlink_64" Type="http://schemas.openxmlformats.org/officeDocument/2006/relationships/hyperlink" Target="https://alsi.kz/ru/catalog/noutbuki-ultrabuki/noutbuk-asus-rog-zephyrus-duo-16gx651ax-sr143w-90nr0nt2-m00700/" TargetMode="External"/><Relationship Id="rId_hyperlink_65" Type="http://schemas.openxmlformats.org/officeDocument/2006/relationships/hyperlink" Target="https://alsi.kz/ru/catalog/noutbuki-ultrabuki/noutbuk-asus-rog-zephyrus-g14--gu405ar-sy032w-90nr0p93-m00570/" TargetMode="External"/><Relationship Id="rId_hyperlink_66" Type="http://schemas.openxmlformats.org/officeDocument/2006/relationships/hyperlink" Target="https://alsi.kz/ru/catalog/noutbuki-ultrabuki/noutbuk-asus-rog-zephyrus-g16--gu606ax-tb092w-90nr0pe1-m005n0/" TargetMode="External"/><Relationship Id="rId_hyperlink_67" Type="http://schemas.openxmlformats.org/officeDocument/2006/relationships/hyperlink" Target="https://alsi.kz/ru/catalog/noutbuki-ultrabuki/noutbuk-asus-tuf-gaming-a16--fa608umi-tu313w-90nr0kv1-m00ms0/" TargetMode="External"/><Relationship Id="rId_hyperlink_68" Type="http://schemas.openxmlformats.org/officeDocument/2006/relationships/hyperlink" Target="https://alsi.kz/ru/catalog/noutbuki-ultrabuki/noutbuk-asus-tuf-gaming-a18--fa808uh-s8058w-90nr0nm1-m005m0/" TargetMode="External"/><Relationship Id="rId_hyperlink_69" Type="http://schemas.openxmlformats.org/officeDocument/2006/relationships/hyperlink" Target="https://alsi.kz/ru/catalog/noutbuki-ultrabuki/noutbuk-asus-zenbook-s-14ux5406aa-sw046w-90nb16q6-m00pk0/" TargetMode="External"/><Relationship Id="rId_hyperlink_70" Type="http://schemas.openxmlformats.org/officeDocument/2006/relationships/hyperlink" Target="https://alsi.kz/ru/catalog/noutbuki-ultrabuki/noutbuk-dell-14-premium-da14250-210-bpbh_da14250_arlh_101/" TargetMode="External"/><Relationship Id="rId_hyperlink_71" Type="http://schemas.openxmlformats.org/officeDocument/2006/relationships/hyperlink" Target="https://alsi.kz/ru/catalog/noutbuki-ultrabuki/noutbuk-dell-14-premium-da14250-210-bpbh_da14250_arlh_102/" TargetMode="External"/><Relationship Id="rId_hyperlink_72" Type="http://schemas.openxmlformats.org/officeDocument/2006/relationships/hyperlink" Target="https://alsi.kz/ru/catalog/noutbuki-ultrabuki/noutbuk-dell-14-premium-da14250-210-bpbh_da14250_arlh_104/" TargetMode="External"/><Relationship Id="rId_hyperlink_73" Type="http://schemas.openxmlformats.org/officeDocument/2006/relationships/hyperlink" Target="https://alsi.kz/ru/catalog/noutbuki-ultrabuki/noutbuk-dell-16-premium-da16250-210-brts_da16250_arlh_003/" TargetMode="External"/><Relationship Id="rId_hyperlink_74" Type="http://schemas.openxmlformats.org/officeDocument/2006/relationships/hyperlink" Target="https://alsi.kz/ru/catalog/noutbuki-ultrabuki/noutbuk-dell-16-premium-da16250-210-brts_da16250_arlh_006/" TargetMode="External"/><Relationship Id="rId_hyperlink_75" Type="http://schemas.openxmlformats.org/officeDocument/2006/relationships/hyperlink" Target="https://alsi.kz/ru/catalog/noutbuki-ultrabuki/noutbuk-dell-16-premium-da16250-210-brts_da16250_arlh_010/" TargetMode="External"/><Relationship Id="rId_hyperlink_76" Type="http://schemas.openxmlformats.org/officeDocument/2006/relationships/hyperlink" Target="https://alsi.kz/ru/catalog/noutbuki-ultrabuki/noutbuk-dell-16-premium-da16250-210-brts_da16250_arlh_011/" TargetMode="External"/><Relationship Id="rId_hyperlink_77" Type="http://schemas.openxmlformats.org/officeDocument/2006/relationships/hyperlink" Target="https://alsi.kz/ru/catalog/noutbuki-ultrabuki/noutbuk-dell-latitude-3400-210-arqr/" TargetMode="External"/><Relationship Id="rId_hyperlink_78" Type="http://schemas.openxmlformats.org/officeDocument/2006/relationships/hyperlink" Target="https://alsi.kz/ru/catalog/noutbuki-ultrabuki/noutbuk-dell-latitude-5400-210-arxk-1/" TargetMode="External"/><Relationship Id="rId_hyperlink_79" Type="http://schemas.openxmlformats.org/officeDocument/2006/relationships/hyperlink" Target="https://alsi.kz/ru/catalog/noutbuki-ultrabuki/noutbuk-dell-latitude-5520-210-axvq-4/" TargetMode="External"/><Relationship Id="rId_hyperlink_80" Type="http://schemas.openxmlformats.org/officeDocument/2006/relationships/hyperlink" Target="https://alsi.kz/ru/catalog/noutbuki-ultrabuki/noutbuk-dell-latitude-5530-210-bewb_1234/" TargetMode="External"/><Relationship Id="rId_hyperlink_81" Type="http://schemas.openxmlformats.org/officeDocument/2006/relationships/hyperlink" Target="https://alsi.kz/ru/catalog/noutbuki-ultrabuki/noutbuk-dell-latitude-5550-210-blmn_n065l555015emea_vp/" TargetMode="External"/><Relationship Id="rId_hyperlink_82" Type="http://schemas.openxmlformats.org/officeDocument/2006/relationships/hyperlink" Target="https://alsi.kz/ru/catalog/noutbuki-ultrabuki/noutbuk-dell-latitude-5550-210-blyz_12/" TargetMode="External"/><Relationship Id="rId_hyperlink_83" Type="http://schemas.openxmlformats.org/officeDocument/2006/relationships/hyperlink" Target="https://alsi.kz/ru/catalog/noutbuki-ultrabuki/noutbuk-dell-latitude-7330-210-bdru-3/" TargetMode="External"/><Relationship Id="rId_hyperlink_84" Type="http://schemas.openxmlformats.org/officeDocument/2006/relationships/hyperlink" Target="https://alsi.kz/ru/catalog/noutbuki-ultrabuki/noutbuk-dell-latitude-7650-210-blqn_2/" TargetMode="External"/><Relationship Id="rId_hyperlink_85" Type="http://schemas.openxmlformats.org/officeDocument/2006/relationships/hyperlink" Target="https://alsi.kz/ru/catalog/noutbuki-ultrabuki/noutbuk-dell-pro-13-plus-pb13250-210-bpktbto210_pb13250_emea/" TargetMode="External"/><Relationship Id="rId_hyperlink_86" Type="http://schemas.openxmlformats.org/officeDocument/2006/relationships/hyperlink" Target="https://alsi.kz/ru/catalog/noutbuki-ultrabuki/noutbuk-dell-pro-14-pc14250-210-bqhfbto108_pc14250_emea/" TargetMode="External"/><Relationship Id="rId_hyperlink_87" Type="http://schemas.openxmlformats.org/officeDocument/2006/relationships/hyperlink" Target="https://alsi.kz/ru/catalog/noutbuki-ultrabuki/noutbuk-dell-pro-14-pc14250-210-bqhfbto120_pc14250_emea/" TargetMode="External"/><Relationship Id="rId_hyperlink_88" Type="http://schemas.openxmlformats.org/officeDocument/2006/relationships/hyperlink" Target="https://alsi.kz/ru/catalog/noutbuki-ultrabuki/noutbuk-dell-pro-14-pc14250-210-bqhfbto121_pc14250_emea/" TargetMode="External"/><Relationship Id="rId_hyperlink_89" Type="http://schemas.openxmlformats.org/officeDocument/2006/relationships/hyperlink" Target="https://alsi.kz/ru/catalog/noutbuki-ultrabuki/noutbuk-dell-pro-14-pc14255-210-bqqcbto603_pc14255_emea/" TargetMode="External"/><Relationship Id="rId_hyperlink_90" Type="http://schemas.openxmlformats.org/officeDocument/2006/relationships/hyperlink" Target="https://alsi.kz/ru/catalog/noutbuki-ultrabuki/noutbuk-dell-pro-14-plus-210-bpdn_1/" TargetMode="External"/><Relationship Id="rId_hyperlink_91" Type="http://schemas.openxmlformats.org/officeDocument/2006/relationships/hyperlink" Target="https://alsi.kz/ru/catalog/noutbuki-ultrabuki/noutbuk-dell-pro-14-plus-pb14250-210-bpdk_3bto211_pb14250_emea/" TargetMode="External"/><Relationship Id="rId_hyperlink_92" Type="http://schemas.openxmlformats.org/officeDocument/2006/relationships/hyperlink" Target="https://alsi.kz/ru/catalog/noutbuki-ultrabuki/noutbuk-dell-pro-14-plus-pb14250-210-bpdkbto205_pb14250_emea/" TargetMode="External"/><Relationship Id="rId_hyperlink_93" Type="http://schemas.openxmlformats.org/officeDocument/2006/relationships/hyperlink" Target="https://alsi.kz/ru/catalog/noutbuki-ultrabuki/noutbuk-dell-pro-14-plus-pb14250-210-bpdkbto217_pb14250_emea/" TargetMode="External"/><Relationship Id="rId_hyperlink_94" Type="http://schemas.openxmlformats.org/officeDocument/2006/relationships/hyperlink" Target="https://alsi.kz/ru/catalog/noutbuki-ultrabuki/noutbuk-dell-pro-14-plus-pb14250-210-bpdl_bto110_pb14250_emea/" TargetMode="External"/><Relationship Id="rId_hyperlink_95" Type="http://schemas.openxmlformats.org/officeDocument/2006/relationships/hyperlink" Target="https://alsi.kz/ru/catalog/noutbuki-ultrabuki/noutbuk-dell-pro-14-plus-pb14250-bto111_pb14250_emea_210-bpdl/" TargetMode="External"/><Relationship Id="rId_hyperlink_96" Type="http://schemas.openxmlformats.org/officeDocument/2006/relationships/hyperlink" Target="https://alsi.kz/ru/catalog/noutbuki-ultrabuki/noutbuk-dell-pro-16-pc16250-bto105_pc16250_emea_210-bqhb/" TargetMode="External"/><Relationship Id="rId_hyperlink_97" Type="http://schemas.openxmlformats.org/officeDocument/2006/relationships/hyperlink" Target="https://alsi.kz/ru/catalog/noutbuki-ultrabuki/noutbuk-dell-pro-16-pc16250-bto106_pc16250_emea_210-bqhb/" TargetMode="External"/><Relationship Id="rId_hyperlink_98" Type="http://schemas.openxmlformats.org/officeDocument/2006/relationships/hyperlink" Target="https://alsi.kz/ru/catalog/noutbuki-ultrabuki/noutbuk-dell-pro-16-pc16250-bto118_pc16250_emea_210-bqhb/" TargetMode="External"/><Relationship Id="rId_hyperlink_99" Type="http://schemas.openxmlformats.org/officeDocument/2006/relationships/hyperlink" Target="https://alsi.kz/ru/catalog/noutbuki-ultrabuki/noutbuk-dell-pro-16-pc16250-bto121_pc16250_emea_210-bqhb/" TargetMode="External"/><Relationship Id="rId_hyperlink_100" Type="http://schemas.openxmlformats.org/officeDocument/2006/relationships/hyperlink" Target="https://alsi.kz/ru/catalog/noutbuki-ultrabuki/noutbuk-dell-pro-16-pc16255-bto604_pc16255_emea_210-bqpc/" TargetMode="External"/><Relationship Id="rId_hyperlink_101" Type="http://schemas.openxmlformats.org/officeDocument/2006/relationships/hyperlink" Target="https://alsi.kz/ru/catalog/noutbuki-ultrabuki/noutbuk-dell-pro-16-plus-pb16250-xcto-base-210-bpck/" TargetMode="External"/><Relationship Id="rId_hyperlink_102" Type="http://schemas.openxmlformats.org/officeDocument/2006/relationships/hyperlink" Target="https://alsi.kz/ru/catalog/noutbuki-ultrabuki/noutbuk-dell-pro-16-plus-pb16250-210-bpclbto216_pb16250_emea/" TargetMode="External"/><Relationship Id="rId_hyperlink_103" Type="http://schemas.openxmlformats.org/officeDocument/2006/relationships/hyperlink" Target="https://alsi.kz/ru/catalog/noutbuki-ultrabuki/noutbuk-dell-pro-16-plus-pb16250-bto105_pb16250_emea_ubu_210-bpcm/" TargetMode="External"/><Relationship Id="rId_hyperlink_104" Type="http://schemas.openxmlformats.org/officeDocument/2006/relationships/hyperlink" Target="https://alsi.kz/ru/catalog/noutbuki-ultrabuki/noutbuk-dell-vostro-3510-210-azzu-a6/" TargetMode="External"/><Relationship Id="rId_hyperlink_105" Type="http://schemas.openxmlformats.org/officeDocument/2006/relationships/hyperlink" Target="https://alsi.kz/ru/catalog/noutbuki-ultrabuki/noutbuk-dell-vostro-3510-n8034vn3510emea01_2201-210-azzu_02/" TargetMode="External"/><Relationship Id="rId_hyperlink_106" Type="http://schemas.openxmlformats.org/officeDocument/2006/relationships/hyperlink" Target="https://alsi.kz/ru/catalog/noutbuki-ultrabuki/noutbuk-dell-vostro-3525-210-bdrb-5/" TargetMode="External"/><Relationship Id="rId_hyperlink_107" Type="http://schemas.openxmlformats.org/officeDocument/2006/relationships/hyperlink" Target="https://alsi.kz/ru/catalog/noutbuki-ultrabuki/noutbuk-dell-vostro-5410-n4000cvn5410emea01_2205-210-ayro_02/" TargetMode="External"/><Relationship Id="rId_hyperlink_108" Type="http://schemas.openxmlformats.org/officeDocument/2006/relationships/hyperlink" Target="https://alsi.kz/ru/catalog/noutbuki-ultrabuki/noutbuk-dell-vostro-5620-210-bdbl-6/" TargetMode="External"/><Relationship Id="rId_hyperlink_109" Type="http://schemas.openxmlformats.org/officeDocument/2006/relationships/hyperlink" Target="https://alsi.kz/ru/catalog/noutbuki-ultrabuki/noutbuk-dell-vostro-5625-210-bdfl-3/" TargetMode="External"/><Relationship Id="rId_hyperlink_110" Type="http://schemas.openxmlformats.org/officeDocument/2006/relationships/hyperlink" Target="https://alsi.kz/ru/catalog/noutbuki-ultrabuki/noutbuk-dream-machines-rg5050-17kz27--v270rnm-rg5050-17kz27/" TargetMode="External"/><Relationship Id="rId_hyperlink_111" Type="http://schemas.openxmlformats.org/officeDocument/2006/relationships/hyperlink" Target="https://alsi.kz/ru/catalog/noutbuki-ultrabuki/noutbuk-hp-europe-250-g7-197u0eaacb/" TargetMode="External"/><Relationship Id="rId_hyperlink_112" Type="http://schemas.openxmlformats.org/officeDocument/2006/relationships/hyperlink" Target="https://alsi.kz/ru/catalog/noutbuki-ultrabuki/noutbuk-hp-europe-elitebook-6-g1q-c5lz6atbja/" TargetMode="External"/><Relationship Id="rId_hyperlink_113" Type="http://schemas.openxmlformats.org/officeDocument/2006/relationships/hyperlink" Target="https://alsi.kz/ru/catalog/noutbuki-ultrabuki/noutbuk-hp-europe-probook-4-g1a-16-b39xqatbja/" TargetMode="External"/><Relationship Id="rId_hyperlink_114" Type="http://schemas.openxmlformats.org/officeDocument/2006/relationships/hyperlink" Target="https://alsi.kz/ru/catalog/noutbuki-ultrabuki/noutbuk-hp-europe-probook-4-g1i-16-ai-d0uw2etbja/" TargetMode="External"/><Relationship Id="rId_hyperlink_115" Type="http://schemas.openxmlformats.org/officeDocument/2006/relationships/hyperlink" Target="https://alsi.kz/ru/catalog/noutbuki-ultrabuki/noutbuk-hp-europe-probook-4-g1i-16-inch-ai-pc-b9yj5etbja/" TargetMode="External"/><Relationship Id="rId_hyperlink_116" Type="http://schemas.openxmlformats.org/officeDocument/2006/relationships/hyperlink" Target="https://alsi.kz/ru/catalog/noutbuki-ultrabuki/noutbuk-hp-europe-probook-4-g1i-16-inch-notebook-ai-pc-ad2c2etbja/" TargetMode="External"/><Relationship Id="rId_hyperlink_117" Type="http://schemas.openxmlformats.org/officeDocument/2006/relationships/hyperlink" Target="https://alsi.kz/ru/catalog/noutbuki-ultrabuki/noutbuk-hp-europe-probook-4-g1ir-c5bx2atbja/" TargetMode="External"/><Relationship Id="rId_hyperlink_118" Type="http://schemas.openxmlformats.org/officeDocument/2006/relationships/hyperlink" Target="https://alsi.kz/ru/catalog/noutbuki-ultrabuki/noutbuk-hp-europe-probook-4-g1q-b39xgatbja/" TargetMode="External"/><Relationship Id="rId_hyperlink_119" Type="http://schemas.openxmlformats.org/officeDocument/2006/relationships/hyperlink" Target="https://alsi.kz/ru/catalog/noutbuki-ultrabuki/noutbuk-hp-europe-probook-450-g8-2r9c0eaacb/" TargetMode="External"/><Relationship Id="rId_hyperlink_120" Type="http://schemas.openxmlformats.org/officeDocument/2006/relationships/hyperlink" Target="https://alsi.kz/ru/catalog/noutbuki-ultrabuki/noutbuk-hp-europe-probook-450-g8-2r9d6eaacb/" TargetMode="External"/><Relationship Id="rId_hyperlink_121" Type="http://schemas.openxmlformats.org/officeDocument/2006/relationships/hyperlink" Target="https://alsi.kz/ru/catalog/noutbuki-ultrabuki/noutbuk-hp-europe-probook-470-g8-2w3n6avtc/" TargetMode="External"/><Relationship Id="rId_hyperlink_122" Type="http://schemas.openxmlformats.org/officeDocument/2006/relationships/hyperlink" Target="http://alsi.kz/ru/catalog/monobloki/" TargetMode="External"/><Relationship Id="rId_hyperlink_123" Type="http://schemas.openxmlformats.org/officeDocument/2006/relationships/hyperlink" Target="https://alsi.kz/ru/catalog/monobloki/monoblok-asus-p470vak-bpe857x-90pt03w5-m03x30/" TargetMode="External"/><Relationship Id="rId_hyperlink_124" Type="http://schemas.openxmlformats.org/officeDocument/2006/relationships/hyperlink" Target="https://alsi.kz/ru/catalog/monobloki/monoblok-dell-optiplex-3280-all-in-one-xcto-210-avph_123/" TargetMode="External"/><Relationship Id="rId_hyperlink_125" Type="http://schemas.openxmlformats.org/officeDocument/2006/relationships/hyperlink" Target="https://alsi.kz/ru/catalog/monobloki/monoblok-dell-optiplex-5400-aio-210-bcul/" TargetMode="External"/><Relationship Id="rId_hyperlink_126" Type="http://schemas.openxmlformats.org/officeDocument/2006/relationships/hyperlink" Target="https://alsi.kz/ru/catalog/monobloki/monoblok-dell-optiplex-5490-all-in-one-210-ayrs-z1/" TargetMode="External"/><Relationship Id="rId_hyperlink_127" Type="http://schemas.openxmlformats.org/officeDocument/2006/relationships/hyperlink" Target="https://alsi.kz/ru/catalog/monobloki/monoblok-dell-optiplex-7480-all-in-one-210-avls_1/" TargetMode="External"/><Relationship Id="rId_hyperlink_128" Type="http://schemas.openxmlformats.org/officeDocument/2006/relationships/hyperlink" Target="https://alsi.kz/ru/catalog/monobloki/monoblok-dell-optiplex-7490-all-in-one-xcto-210-ayvv_1/" TargetMode="External"/><Relationship Id="rId_hyperlink_129" Type="http://schemas.openxmlformats.org/officeDocument/2006/relationships/hyperlink" Target="https://alsi.kz/ru/catalog/monobloki/monoblok-dell-optiplex-all-in-one-7420-210-bldv_n004o7420aio65wemea_vp_1/" TargetMode="External"/><Relationship Id="rId_hyperlink_130" Type="http://schemas.openxmlformats.org/officeDocument/2006/relationships/hyperlink" Target="https://alsi.kz/ru/catalog/monobloki/monoblok-dell-pro-24-all-in-one-qb24250-210-bppg/" TargetMode="External"/><Relationship Id="rId_hyperlink_131" Type="http://schemas.openxmlformats.org/officeDocument/2006/relationships/hyperlink" Target="https://alsi.kz/ru/catalog/monobloki/monoblok-dell-pro-24-all-in-one-plus-qb24250-210-bppg_bto101_qb24250_emea/" TargetMode="External"/><Relationship Id="rId_hyperlink_132" Type="http://schemas.openxmlformats.org/officeDocument/2006/relationships/hyperlink" Target="https://alsi.kz/ru/catalog/monobloki/monoblok-dell-pro-24-all-in-one-qc24250-210-bpns_bto154_qc24250_emea/" TargetMode="External"/><Relationship Id="rId_hyperlink_133" Type="http://schemas.openxmlformats.org/officeDocument/2006/relationships/hyperlink" Target="https://alsi.kz/ru/catalog/monobloki/monoblok-dell-pro-24-all-in-one-qc24250-210-bpns_bto155_qc24250_emea/" TargetMode="External"/><Relationship Id="rId_hyperlink_134" Type="http://schemas.openxmlformats.org/officeDocument/2006/relationships/hyperlink" Target="https://alsi.kz/ru/catalog/monobloki/monoblok-dell-pro-24-all-in-one-qc24251-210-bppn_bto103_qc24251_emea/" TargetMode="External"/><Relationship Id="rId_hyperlink_135" Type="http://schemas.openxmlformats.org/officeDocument/2006/relationships/hyperlink" Target="https://alsi.kz/ru/catalog/monobloki/monoblok-hp-europe-eliteone-800-g5-5nw38avtc2/" TargetMode="External"/><Relationship Id="rId_hyperlink_136" Type="http://schemas.openxmlformats.org/officeDocument/2006/relationships/hyperlink" Target="https://alsi.kz/ru/catalog/monobloki/monoblok-hp-europe-eliteone-800-g6-9je91avtc1/" TargetMode="External"/><Relationship Id="rId_hyperlink_137" Type="http://schemas.openxmlformats.org/officeDocument/2006/relationships/hyperlink" Target="https://alsi.kz/ru/catalog/monobloki/monoblok-hp-europe-proone-600-g6-aio-8wm68avtc2/" TargetMode="External"/><Relationship Id="rId_hyperlink_138" Type="http://schemas.openxmlformats.org/officeDocument/2006/relationships/hyperlink" Target="http://alsi.kz/ru/catalog/monitory/" TargetMode="External"/><Relationship Id="rId_hyperlink_139" Type="http://schemas.openxmlformats.org/officeDocument/2006/relationships/hyperlink" Target="https://alsi.kz/ru/catalog/monitory/monitor-acer-ed272a-umhe2eea01/" TargetMode="External"/><Relationship Id="rId_hyperlink_140" Type="http://schemas.openxmlformats.org/officeDocument/2006/relationships/hyperlink" Target="https://alsi.kz/ru/catalog/monitory/monitor-acer-ka272uebmiipx-umhx2eee25/" TargetMode="External"/><Relationship Id="rId_hyperlink_141" Type="http://schemas.openxmlformats.org/officeDocument/2006/relationships/hyperlink" Target="https://alsi.kz/ru/catalog/monitory/monitor-acer-nitro-vg270ebmiix-umhv0eee06/" TargetMode="External"/><Relationship Id="rId_hyperlink_142" Type="http://schemas.openxmlformats.org/officeDocument/2006/relationships/hyperlink" Target="https://alsi.kz/ru/catalog/monitory/monitor-acer-sh272uebmiphux-umhs2eee25/" TargetMode="External"/><Relationship Id="rId_hyperlink_143" Type="http://schemas.openxmlformats.org/officeDocument/2006/relationships/hyperlink" Target="https://alsi.kz/ru/catalog/monitory/monitor-acer-nitro-xf270x1biiph-umhx0ee101/" TargetMode="External"/><Relationship Id="rId_hyperlink_144" Type="http://schemas.openxmlformats.org/officeDocument/2006/relationships/hyperlink" Target="https://alsi.kz/ru/catalog/monitory/monitor-acer-nitro-xv272uzbmiipruzx-umhx2eez01/" TargetMode="External"/><Relationship Id="rId_hyperlink_145" Type="http://schemas.openxmlformats.org/officeDocument/2006/relationships/hyperlink" Target="https://alsi.kz/ru/catalog/monitory/monitor-acer-vero-rs272g0bpamix-umhr2ee026/" TargetMode="External"/><Relationship Id="rId_hyperlink_146" Type="http://schemas.openxmlformats.org/officeDocument/2006/relationships/hyperlink" Target="https://alsi.kz/ru/catalog/monitory/monitor-acer-vg240yhbmiix-umqv0eeh01/" TargetMode="External"/><Relationship Id="rId_hyperlink_147" Type="http://schemas.openxmlformats.org/officeDocument/2006/relationships/hyperlink" Target="https://alsi.kz/ru/catalog/monitory/monitor-aoc-e2270swhn-e2270swhn/" TargetMode="External"/><Relationship Id="rId_hyperlink_148" Type="http://schemas.openxmlformats.org/officeDocument/2006/relationships/hyperlink" Target="https://alsi.kz/ru/catalog/monitory/monitor-asus-proart-pa278cv-90lm06q0-b01370/" TargetMode="External"/><Relationship Id="rId_hyperlink_149" Type="http://schemas.openxmlformats.org/officeDocument/2006/relationships/hyperlink" Target="https://alsi.kz/ru/catalog/monitory/monitor-asus-va24dqsb-90lm054l-b02370/" TargetMode="External"/><Relationship Id="rId_hyperlink_150" Type="http://schemas.openxmlformats.org/officeDocument/2006/relationships/hyperlink" Target="https://alsi.kz/ru/catalog/monitory/monitor-asus-va27eqsb-90lm0559-b01170/" TargetMode="External"/><Relationship Id="rId_hyperlink_151" Type="http://schemas.openxmlformats.org/officeDocument/2006/relationships/hyperlink" Target="https://alsi.kz/ru/catalog/monitory/monitor-dell-24-plus-monitor--s2425hsm-210-bszd/" TargetMode="External"/><Relationship Id="rId_hyperlink_152" Type="http://schemas.openxmlformats.org/officeDocument/2006/relationships/hyperlink" Target="https://alsi.kz/ru/catalog/monitory/monitor-dell-27-monitor---se2725hm-210-bqzw/" TargetMode="External"/><Relationship Id="rId_hyperlink_153" Type="http://schemas.openxmlformats.org/officeDocument/2006/relationships/hyperlink" Target="https://alsi.kz/ru/catalog/monitory/monitor-dell-27-plus-monitor--s2725hsm-210-bszf/" TargetMode="External"/><Relationship Id="rId_hyperlink_154" Type="http://schemas.openxmlformats.org/officeDocument/2006/relationships/hyperlink" Target="https://alsi.kz/ru/catalog/monitory/monitor-dell-27-plus-qhd-usb-c-monitor---s2725dc-210-bsrl/" TargetMode="External"/><Relationship Id="rId_hyperlink_155" Type="http://schemas.openxmlformats.org/officeDocument/2006/relationships/hyperlink" Target="https://alsi.kz/ru/catalog/monitory/monitor-dell-alienware-27-4k-dual-resolution-gaming-monitor---aw2725qf-210-bnht/" TargetMode="External"/><Relationship Id="rId_hyperlink_156" Type="http://schemas.openxmlformats.org/officeDocument/2006/relationships/hyperlink" Target="https://alsi.kz/ru/catalog/monitory/monitor-dell-alienware-aw3423dwf-210-bfrq/" TargetMode="External"/><Relationship Id="rId_hyperlink_157" Type="http://schemas.openxmlformats.org/officeDocument/2006/relationships/hyperlink" Target="https://alsi.kz/ru/catalog/monitory/monitor-dell-alienware-gaming-aw2524hf-210-bjph/" TargetMode="External"/><Relationship Id="rId_hyperlink_158" Type="http://schemas.openxmlformats.org/officeDocument/2006/relationships/hyperlink" Target="https://alsi.kz/ru/catalog/monitory/monitor-dell-aw2725d-210-brzw/" TargetMode="External"/><Relationship Id="rId_hyperlink_159" Type="http://schemas.openxmlformats.org/officeDocument/2006/relationships/hyperlink" Target="https://alsi.kz/ru/catalog/monitory/monitor-dell-aw2725df-210-blhh/" TargetMode="External"/><Relationship Id="rId_hyperlink_160" Type="http://schemas.openxmlformats.org/officeDocument/2006/relationships/hyperlink" Target="https://alsi.kz/ru/catalog/monitory/monitor-dell-aw2725q-210-bqwv/" TargetMode="External"/><Relationship Id="rId_hyperlink_161" Type="http://schemas.openxmlformats.org/officeDocument/2006/relationships/hyperlink" Target="https://alsi.kz/ru/catalog/monitory/monitor-dell-aw3225qf-210-bllv/" TargetMode="External"/><Relationship Id="rId_hyperlink_162" Type="http://schemas.openxmlformats.org/officeDocument/2006/relationships/hyperlink" Target="https://alsi.kz/ru/catalog/monitory/monitor-dell-e2020h-210-auro/" TargetMode="External"/><Relationship Id="rId_hyperlink_163" Type="http://schemas.openxmlformats.org/officeDocument/2006/relationships/hyperlink" Target="https://alsi.kz/ru/catalog/monitory/monitor-dell-e2220h-210-auxd/" TargetMode="External"/><Relationship Id="rId_hyperlink_164" Type="http://schemas.openxmlformats.org/officeDocument/2006/relationships/hyperlink" Target="https://alsi.kz/ru/catalog/monitory/monitor-dell-e2222hs-210-azkv/" TargetMode="External"/><Relationship Id="rId_hyperlink_165" Type="http://schemas.openxmlformats.org/officeDocument/2006/relationships/hyperlink" Target="https://alsi.kz/ru/catalog/monitory/monitor-dell-e2420h-210-atts/" TargetMode="External"/><Relationship Id="rId_hyperlink_166" Type="http://schemas.openxmlformats.org/officeDocument/2006/relationships/hyperlink" Target="https://alsi.kz/ru/catalog/monitory/monitor-dell-e2720h-210-atzm/" TargetMode="External"/><Relationship Id="rId_hyperlink_167" Type="http://schemas.openxmlformats.org/officeDocument/2006/relationships/hyperlink" Target="https://alsi.kz/ru/catalog/monitory/monitor-dell-p2225h-210-bmhd/" TargetMode="External"/><Relationship Id="rId_hyperlink_168" Type="http://schemas.openxmlformats.org/officeDocument/2006/relationships/hyperlink" Target="https://alsi.kz/ru/catalog/monitory/monitor-dell-p2419h-210-apwu/" TargetMode="External"/><Relationship Id="rId_hyperlink_169" Type="http://schemas.openxmlformats.org/officeDocument/2006/relationships/hyperlink" Target="https://alsi.kz/ru/catalog/monitory/monitor-dell-p2424heb24-video-conferencing-monitor-210-bkvc/" TargetMode="External"/><Relationship Id="rId_hyperlink_170" Type="http://schemas.openxmlformats.org/officeDocument/2006/relationships/hyperlink" Target="https://alsi.kz/ru/catalog/monitory/monitor-dell-p2425e-usb-c-210-bmjf/" TargetMode="External"/><Relationship Id="rId_hyperlink_171" Type="http://schemas.openxmlformats.org/officeDocument/2006/relationships/hyperlink" Target="https://alsi.kz/ru/catalog/monitory/monitor-dell-p2425he-210-bmtc/" TargetMode="External"/><Relationship Id="rId_hyperlink_172" Type="http://schemas.openxmlformats.org/officeDocument/2006/relationships/hyperlink" Target="https://alsi.kz/ru/catalog/monitory/monitor-dell-p2719h-210-apxf/" TargetMode="External"/><Relationship Id="rId_hyperlink_173" Type="http://schemas.openxmlformats.org/officeDocument/2006/relationships/hyperlink" Target="https://alsi.kz/ru/catalog/monitory/monitor-dell-p2724deb27-video-conferencing-monitor-210-bfmz/" TargetMode="External"/><Relationship Id="rId_hyperlink_174" Type="http://schemas.openxmlformats.org/officeDocument/2006/relationships/hyperlink" Target="https://alsi.kz/ru/catalog/monitory/monitor-dell-pro-22-adjustable-stand-monitor---e2225hsm-210-brdt/" TargetMode="External"/><Relationship Id="rId_hyperlink_175" Type="http://schemas.openxmlformats.org/officeDocument/2006/relationships/hyperlink" Target="https://alsi.kz/ru/catalog/monitory/monitor-dell-pro-24-plus-monitor---p2425d-605cm-238-210-bqmx/" TargetMode="External"/><Relationship Id="rId_hyperlink_176" Type="http://schemas.openxmlformats.org/officeDocument/2006/relationships/hyperlink" Target="https://alsi.kz/ru/catalog/monitory/monitor-dell-p2425h-210-bmff/" TargetMode="External"/><Relationship Id="rId_hyperlink_177" Type="http://schemas.openxmlformats.org/officeDocument/2006/relationships/hyperlink" Target="https://alsi.kz/ru/catalog/monitory/monitor-dell-pro-24-plus-qhd-usb-c-hub-monitor---p2425de-605cm-238-210-brdm/" TargetMode="External"/><Relationship Id="rId_hyperlink_178" Type="http://schemas.openxmlformats.org/officeDocument/2006/relationships/hyperlink" Target="https://alsi.kz/ru/catalog/monitory/monitor-dell-pro-27-monitor-e2725hm-6860-cm-270-210-brdq/" TargetMode="External"/><Relationship Id="rId_hyperlink_179" Type="http://schemas.openxmlformats.org/officeDocument/2006/relationships/hyperlink" Target="https://alsi.kz/ru/catalog/monitory/monitor-dell-pro-32-plus-4k-usb-c-hub-monitor---p3225qe-800cm-315-210-bqzy/" TargetMode="External"/><Relationship Id="rId_hyperlink_180" Type="http://schemas.openxmlformats.org/officeDocument/2006/relationships/hyperlink" Target="https://alsi.kz/ru/catalog/monitory/monitor-dell-pro-conferencing-monitor---p2426heb-210-bvhs/" TargetMode="External"/><Relationship Id="rId_hyperlink_181" Type="http://schemas.openxmlformats.org/officeDocument/2006/relationships/hyperlink" Target="https://alsi.kz/ru/catalog/monitory/monitor-dell-pro-hub-conferencing-monitor---p2726deb-210-bvhr/" TargetMode="External"/><Relationship Id="rId_hyperlink_182" Type="http://schemas.openxmlformats.org/officeDocument/2006/relationships/hyperlink" Target="https://alsi.kz/ru/catalog/monitory/monitor-dell-pro-p-24-hub-monitor---p2426e-210-bvjt/" TargetMode="External"/><Relationship Id="rId_hyperlink_183" Type="http://schemas.openxmlformats.org/officeDocument/2006/relationships/hyperlink" Target="https://alsi.kz/ru/catalog/monitory/monitor-dell-pro-p-27-monitor---p2726h-210-bvkp/" TargetMode="External"/><Relationship Id="rId_hyperlink_184" Type="http://schemas.openxmlformats.org/officeDocument/2006/relationships/hyperlink" Target="https://alsi.kz/ru/catalog/monitory/monitor-dell-s2725h-210-bmhk/" TargetMode="External"/><Relationship Id="rId_hyperlink_185" Type="http://schemas.openxmlformats.org/officeDocument/2006/relationships/hyperlink" Target="https://alsi.kz/ru/catalog/monitory/monitor-dell-se2425hg-210-bsnr/" TargetMode="External"/><Relationship Id="rId_hyperlink_186" Type="http://schemas.openxmlformats.org/officeDocument/2006/relationships/hyperlink" Target="https://alsi.kz/ru/catalog/monitory/monitor-dell-u2424h-210-bktz/" TargetMode="External"/><Relationship Id="rId_hyperlink_187" Type="http://schemas.openxmlformats.org/officeDocument/2006/relationships/hyperlink" Target="https://alsi.kz/ru/catalog/monitory/monitor-dell-u2424he-usb-c-210-bkjf/" TargetMode="External"/><Relationship Id="rId_hyperlink_188" Type="http://schemas.openxmlformats.org/officeDocument/2006/relationships/hyperlink" Target="https://alsi.kz/ru/catalog/monitory/monitor-dell-u2520d-210-avbf/" TargetMode="External"/><Relationship Id="rId_hyperlink_189" Type="http://schemas.openxmlformats.org/officeDocument/2006/relationships/hyperlink" Target="https://alsi.kz/ru/catalog/monitory/monitor-dell-u3425we-usb-c-210-bmdw/" TargetMode="External"/><Relationship Id="rId_hyperlink_190" Type="http://schemas.openxmlformats.org/officeDocument/2006/relationships/hyperlink" Target="https://alsi.kz/ru/catalog/monitory/monitor-dell-u3824dw-210-bhxb/" TargetMode="External"/><Relationship Id="rId_hyperlink_191" Type="http://schemas.openxmlformats.org/officeDocument/2006/relationships/hyperlink" Target="https://alsi.kz/ru/catalog/monitory/monitor-dell-u4025qw-usb-c-210-bmdv/" TargetMode="External"/><Relationship Id="rId_hyperlink_192" Type="http://schemas.openxmlformats.org/officeDocument/2006/relationships/hyperlink" Target="https://alsi.kz/ru/catalog/monitory/monitor-dell-u4323qe-210-bfis/" TargetMode="External"/><Relationship Id="rId_hyperlink_193" Type="http://schemas.openxmlformats.org/officeDocument/2006/relationships/hyperlink" Target="https://alsi.kz/ru/catalog/monitory/monitor-dell-u4924dw-210-bgtx/" TargetMode="External"/><Relationship Id="rId_hyperlink_194" Type="http://schemas.openxmlformats.org/officeDocument/2006/relationships/hyperlink" Target="https://alsi.kz/ru/catalog/monitory/monitor-dell-ultrasharp-32-4k-thunderbolt-hub-monitor---u3225qe-210-bqtk/" TargetMode="External"/><Relationship Id="rId_hyperlink_195" Type="http://schemas.openxmlformats.org/officeDocument/2006/relationships/hyperlink" Target="https://alsi.kz/ru/catalog/monitory/monitor-dell-ultrasharp-u2722d-210-ayuk/" TargetMode="External"/><Relationship Id="rId_hyperlink_196" Type="http://schemas.openxmlformats.org/officeDocument/2006/relationships/hyperlink" Target="https://alsi.kz/ru/catalog/monitory/monitor-hp-europe-e14-g4-portable-1b065aaabb/" TargetMode="External"/><Relationship Id="rId_hyperlink_197" Type="http://schemas.openxmlformats.org/officeDocument/2006/relationships/hyperlink" Target="https://alsi.kz/ru/catalog/monitory/monitor-hp-elitedisplay-e190i/" TargetMode="External"/><Relationship Id="rId_hyperlink_198" Type="http://schemas.openxmlformats.org/officeDocument/2006/relationships/hyperlink" Target="https://alsi.kz/ru/catalog/monitory/monitor-hp-europe-elitedisplay-e243m-1fh48aaabb/" TargetMode="External"/><Relationship Id="rId_hyperlink_199" Type="http://schemas.openxmlformats.org/officeDocument/2006/relationships/hyperlink" Target="https://alsi.kz/ru/catalog/monitory/monitor-hp-europe-m22f-fhd-2d9j9aaabb/" TargetMode="External"/><Relationship Id="rId_hyperlink_200" Type="http://schemas.openxmlformats.org/officeDocument/2006/relationships/hyperlink" Target="https://alsi.kz/ru/catalog/monitory/monitor-hp-europe-m24f-fhd-2d9k0aaabb/" TargetMode="External"/><Relationship Id="rId_hyperlink_201" Type="http://schemas.openxmlformats.org/officeDocument/2006/relationships/hyperlink" Target="https://alsi.kz/ru/catalog/monitory/monitor-hp-europe-p22-g4-1a7e4aaabb/" TargetMode="External"/><Relationship Id="rId_hyperlink_202" Type="http://schemas.openxmlformats.org/officeDocument/2006/relationships/hyperlink" Target="https://alsi.kz/ru/catalog/monitory/monitor-hp-europe-p224-5qg34aaabb/" TargetMode="External"/><Relationship Id="rId_hyperlink_203" Type="http://schemas.openxmlformats.org/officeDocument/2006/relationships/hyperlink" Target="https://alsi.kz/ru/catalog/monitory/monitor-hp-europe-p22v-g4-9tt53aaabb/" TargetMode="External"/><Relationship Id="rId_hyperlink_204" Type="http://schemas.openxmlformats.org/officeDocument/2006/relationships/hyperlink" Target="https://alsi.kz/ru/catalog/monitory/monitor-hp-europe-p24-g4-1a7e5aaabb/" TargetMode="External"/><Relationship Id="rId_hyperlink_205" Type="http://schemas.openxmlformats.org/officeDocument/2006/relationships/hyperlink" Target="https://alsi.kz/ru/catalog/monitory/monitor-hp-europe-p24h-g4-fhd-7vh44aaabb/" TargetMode="External"/><Relationship Id="rId_hyperlink_206" Type="http://schemas.openxmlformats.org/officeDocument/2006/relationships/hyperlink" Target="https://alsi.kz/ru/catalog/monitory/monitor-hp-europe-p24v-g4-9tt78aaabb/" TargetMode="External"/><Relationship Id="rId_hyperlink_207" Type="http://schemas.openxmlformats.org/officeDocument/2006/relationships/hyperlink" Target="https://alsi.kz/ru/catalog/monitory/monitor-hp-europe-s-3-pro-324pf-9u5j5utabb/" TargetMode="External"/><Relationship Id="rId_hyperlink_208" Type="http://schemas.openxmlformats.org/officeDocument/2006/relationships/hyperlink" Target="https://alsi.kz/ru/catalog/monitory/monitor-hp-europe-s3-pro-324pv-fhd-9u5c1aaabb/" TargetMode="External"/><Relationship Id="rId_hyperlink_209" Type="http://schemas.openxmlformats.org/officeDocument/2006/relationships/hyperlink" Target="https://alsi.kz/ru/catalog/monitory/monitor-hp-europe-s7-pro-724pf-8x530aaabb/" TargetMode="External"/><Relationship Id="rId_hyperlink_210" Type="http://schemas.openxmlformats.org/officeDocument/2006/relationships/hyperlink" Target="https://alsi.kz/ru/catalog/monitory/monitor-hp-europe-s7-pro-738pu-thunderbolt-4-8k167aaabb/" TargetMode="External"/><Relationship Id="rId_hyperlink_211" Type="http://schemas.openxmlformats.org/officeDocument/2006/relationships/hyperlink" Target="https://alsi.kz/ru/catalog/monitory/monitor-hp-europe-series-3-pro324pe-b1gm5aaabb/" TargetMode="External"/><Relationship Id="rId_hyperlink_212" Type="http://schemas.openxmlformats.org/officeDocument/2006/relationships/hyperlink" Target="https://alsi.kz/ru/catalog/monitory/monitor-hp-europe-z24f-g3-3g828aaabb/" TargetMode="External"/><Relationship Id="rId_hyperlink_213" Type="http://schemas.openxmlformats.org/officeDocument/2006/relationships/hyperlink" Target="https://alsi.kz/ru/catalog/monitory/monitor-hp-europe-z24n-g3-wuxga-1c4z5aaabb/" TargetMode="External"/><Relationship Id="rId_hyperlink_214" Type="http://schemas.openxmlformats.org/officeDocument/2006/relationships/hyperlink" Target="http://alsi.kz/ru/catalog/planshety/" TargetMode="External"/><Relationship Id="rId_hyperlink_215" Type="http://schemas.openxmlformats.org/officeDocument/2006/relationships/hyperlink" Target="https://alsi.kz/ru/catalog/planshety/planshet-apple-ipad-102-32gb-wi-fi-mw742lla/" TargetMode="External"/><Relationship Id="rId_hyperlink_216" Type="http://schemas.openxmlformats.org/officeDocument/2006/relationships/hyperlink" Target="http://alsi.kz/ru/catalog/proektory/" TargetMode="External"/><Relationship Id="rId_hyperlink_217" Type="http://schemas.openxmlformats.org/officeDocument/2006/relationships/hyperlink" Target="https://alsi.kz/ru/catalog/proektory/proektor-epson-eb-l630u-v11ha26040/" TargetMode="External"/><Relationship Id="rId_hyperlink_218" Type="http://schemas.openxmlformats.org/officeDocument/2006/relationships/hyperlink" Target="http://alsi.kz/ru/catalog/setevoe-oborudovanie/" TargetMode="External"/><Relationship Id="rId_hyperlink_219" Type="http://schemas.openxmlformats.org/officeDocument/2006/relationships/hyperlink" Target="http://alsi.kz/ru/catalog/routery-khaby-svichi-/" TargetMode="External"/><Relationship Id="rId_hyperlink_220" Type="http://schemas.openxmlformats.org/officeDocument/2006/relationships/hyperlink" Target="https://alsi.kz/ru/catalog/routery-khaby-svichi-/kommutator-cisco-ws-c2960x-24ps-l-ws-c2960x-24ps-l/" TargetMode="External"/><Relationship Id="rId_hyperlink_221" Type="http://schemas.openxmlformats.org/officeDocument/2006/relationships/hyperlink" Target="https://alsi.kz/ru/catalog/routery-khaby-svichi-/kommutator-cisco-ws-c2960xr-48fps-i-ws-c2960xr-48fps-i/" TargetMode="External"/><Relationship Id="rId_hyperlink_222" Type="http://schemas.openxmlformats.org/officeDocument/2006/relationships/hyperlink" Target="https://alsi.kz/ru/catalog/routery-khaby-svichi-/kommutator-ciscows-c2960xr-48fpd-icatalyst-2960-xr-48-gige-poe-740w-2-x-10g-sfp-ip-lite-ws-c29/" TargetMode="External"/><Relationship Id="rId_hyperlink_223" Type="http://schemas.openxmlformats.org/officeDocument/2006/relationships/hyperlink" Target="https://alsi.kz/ru/catalog/routery-khaby-svichi-/kommutator-ciscows-c2960xr-48fpd-icatalyst-2960-xr-48-gige-poe-740w-2-x-10g-sfp-ip-lite-ws-c29-dbr/" TargetMode="External"/><Relationship Id="rId_hyperlink_224" Type="http://schemas.openxmlformats.org/officeDocument/2006/relationships/hyperlink" Target="https://alsi.kz/ru/catalog/routery-khaby-svichi-/kommutator-ciscows-c2960xr-48fps-icatalyst-2960-xr-48-gige-poe-740w-4-x-1g-sfp-ip-lite-ws-c2960/" TargetMode="External"/><Relationship Id="rId_hyperlink_225" Type="http://schemas.openxmlformats.org/officeDocument/2006/relationships/hyperlink" Target="http://alsi.kz/ru/catalog/usiliteli-konvertory-adaptery-kontrollery-/" TargetMode="External"/><Relationship Id="rId_hyperlink_226" Type="http://schemas.openxmlformats.org/officeDocument/2006/relationships/hyperlink" Target="https://alsi.kz/ru/catalog/usiliteli-konvertory-adaptery-kontrollery-/adapter-hp-europe-intel-ethernet-i210-t1-gbe-e0x95aa/" TargetMode="External"/><Relationship Id="rId_hyperlink_227" Type="http://schemas.openxmlformats.org/officeDocument/2006/relationships/hyperlink" Target="https://alsi.kz/ru/catalog/usiliteli-konvertory-adaptery-kontrollery-/adapter-plantronics-apc-43-38350-13/" TargetMode="External"/><Relationship Id="rId_hyperlink_228" Type="http://schemas.openxmlformats.org/officeDocument/2006/relationships/hyperlink" Target="https://alsi.kz/ru/catalog/usiliteli-konvertory-adaptery-kontrollery-/injektor-hp-enterprise-aruba-instant-on-30w-8023at-poe-midspan-injector-r9m77a/" TargetMode="External"/><Relationship Id="rId_hyperlink_229" Type="http://schemas.openxmlformats.org/officeDocument/2006/relationships/hyperlink" Target="https://alsi.kz/ru/catalog/usiliteli-konvertory-adaptery-kontrollery-/injektor-hp-enterprise-aruba-instant-on-8023af-154w-poe-midspan-injector-r8w31a/" TargetMode="External"/><Relationship Id="rId_hyperlink_230" Type="http://schemas.openxmlformats.org/officeDocument/2006/relationships/hyperlink" Target="https://alsi.kz/ru/catalog/usiliteli-konvertory-adaptery-kontrollery-/injektor-hpe-aruba-pd-9501-5gco-ac-60w-8023bt-smart-rate-outdoor-surge-protection-midspan-injector/" TargetMode="External"/><Relationship Id="rId_hyperlink_231" Type="http://schemas.openxmlformats.org/officeDocument/2006/relationships/hyperlink" Target="https://alsi.kz/ru/catalog/usiliteli-konvertory-adaptery-kontrollery-/istochnik-pitaniya-cisco-pwr-c2-1025wac2-pwr-c2-1025wac2/" TargetMode="External"/><Relationship Id="rId_hyperlink_232" Type="http://schemas.openxmlformats.org/officeDocument/2006/relationships/hyperlink" Target="https://alsi.kz/ru/catalog/usiliteli-konvertory-adaptery-kontrollery-/kommutator-hp-enterprise-1950-24g-2sfp-2xgt-l2-jg960aabb/" TargetMode="External"/><Relationship Id="rId_hyperlink_233" Type="http://schemas.openxmlformats.org/officeDocument/2006/relationships/hyperlink" Target="https://alsi.kz/ru/catalog/usiliteli-konvertory-adaptery-kontrollery-/kommutator-hp-enterprise-aruba-2530-48-switch-j9781aabb/" TargetMode="External"/><Relationship Id="rId_hyperlink_234" Type="http://schemas.openxmlformats.org/officeDocument/2006/relationships/hyperlink" Target="https://alsi.kz/ru/catalog/usiliteli-konvertory-adaptery-kontrollery-/kommutator-hpe-aruba-2930f-24g-4sfp-switch-jl259aabb/" TargetMode="External"/><Relationship Id="rId_hyperlink_235" Type="http://schemas.openxmlformats.org/officeDocument/2006/relationships/hyperlink" Target="https://alsi.kz/ru/catalog/usiliteli-konvertory-adaptery-kontrollery-/kommutator-hpe-aruba-2930f-24g-4sfp-switch-jl253aabb/" TargetMode="External"/><Relationship Id="rId_hyperlink_236" Type="http://schemas.openxmlformats.org/officeDocument/2006/relationships/hyperlink" Target="https://alsi.kz/ru/catalog/usiliteli-konvertory-adaptery-kontrollery-/kommutator-hpe-aruba-2930f-24g-poe-4sfp-switch-jl261aabb/" TargetMode="External"/><Relationship Id="rId_hyperlink_237" Type="http://schemas.openxmlformats.org/officeDocument/2006/relationships/hyperlink" Target="https://alsi.kz/ru/catalog/usiliteli-konvertory-adaptery-kontrollery-/kommutator-hpe-aruba-2930f-48g-4sfp-switch-jl260aabb/" TargetMode="External"/><Relationship Id="rId_hyperlink_238" Type="http://schemas.openxmlformats.org/officeDocument/2006/relationships/hyperlink" Target="https://alsi.kz/ru/catalog/usiliteli-konvertory-adaptery-kontrollery-/kommutator-hpe-aruba-2930f-48g-4sfp-switch-jl254aabb/" TargetMode="External"/><Relationship Id="rId_hyperlink_239" Type="http://schemas.openxmlformats.org/officeDocument/2006/relationships/hyperlink" Target="https://alsi.kz/ru/catalog/usiliteli-konvertory-adaptery-kontrollery-/kommutator-hpe-aruba-2930f-48g-poe-4sfp-switch-jl262aabb/" TargetMode="External"/><Relationship Id="rId_hyperlink_240" Type="http://schemas.openxmlformats.org/officeDocument/2006/relationships/hyperlink" Target="https://alsi.kz/ru/catalog/usiliteli-konvertory-adaptery-kontrollery-/kommutator-hpe-aruba-2930f-8g-poe-2sfp-switch-jl258aabb/" TargetMode="External"/><Relationship Id="rId_hyperlink_241" Type="http://schemas.openxmlformats.org/officeDocument/2006/relationships/hyperlink" Target="https://alsi.kz/ru/catalog/usiliteli-konvertory-adaptery-kontrollery-/kommutator-hp-enterprise-aruba-6000-24g-4sfp-switch-r8n88aabb/" TargetMode="External"/><Relationship Id="rId_hyperlink_242" Type="http://schemas.openxmlformats.org/officeDocument/2006/relationships/hyperlink" Target="https://alsi.kz/ru/catalog/usiliteli-konvertory-adaptery-kontrollery-/kommutator-hpe-aruba-cx-10000-48y6c-distributed-services-back-to-front-6-fans-2-power-supplies-bundl/" TargetMode="External"/><Relationship Id="rId_hyperlink_243" Type="http://schemas.openxmlformats.org/officeDocument/2006/relationships/hyperlink" Target="https://alsi.kz/ru/catalog/usiliteli-konvertory-adaptery-kontrollery-/kommutator-hp-enterprise-aruba-instant-on-1430-8g-class4-poe-64w-switch-r8r46aabb/" TargetMode="External"/><Relationship Id="rId_hyperlink_244" Type="http://schemas.openxmlformats.org/officeDocument/2006/relationships/hyperlink" Target="https://alsi.kz/ru/catalog/usiliteli-konvertory-adaptery-kontrollery-/kommutator-hp-enterprise-aruba-instant-on-1830-24g-12p-class4-poe-2sfp-195w-switch-jl813aabb/" TargetMode="External"/><Relationship Id="rId_hyperlink_245" Type="http://schemas.openxmlformats.org/officeDocument/2006/relationships/hyperlink" Target="https://alsi.kz/ru/catalog/usiliteli-konvertory-adaptery-kontrollery-/kommutator-hp-enterprise-aruba-instant-on-1830-48g-24p-class4-poe-4sfp-370w-switch-jl815aabb/" TargetMode="External"/><Relationship Id="rId_hyperlink_246" Type="http://schemas.openxmlformats.org/officeDocument/2006/relationships/hyperlink" Target="https://alsi.kz/ru/catalog/usiliteli-konvertory-adaptery-kontrollery-/kommutator-hp-enterprise-aruba-instant-on-1830-48g-4sfp-switch-jl814aabb/" TargetMode="External"/><Relationship Id="rId_hyperlink_247" Type="http://schemas.openxmlformats.org/officeDocument/2006/relationships/hyperlink" Target="https://alsi.kz/ru/catalog/usiliteli-konvertory-adaptery-kontrollery-/kommutator-hp-enterprise-aruba-instant-on-1830-8g-4p-class4-poe-65w-switch-jl811aabb/" TargetMode="External"/><Relationship Id="rId_hyperlink_248" Type="http://schemas.openxmlformats.org/officeDocument/2006/relationships/hyperlink" Target="https://alsi.kz/ru/catalog/usiliteli-konvertory-adaptery-kontrollery-/kommutator-hp-enterprise-aruba-instant-on-1930-24g-4sfpsfp-switch-jl682aabb/" TargetMode="External"/><Relationship Id="rId_hyperlink_249" Type="http://schemas.openxmlformats.org/officeDocument/2006/relationships/hyperlink" Target="https://alsi.kz/ru/catalog/usiliteli-konvertory-adaptery-kontrollery-/kommutator-hp-enterprise-aruba-instant-on-1930-24g-class4-poe-4sfpsfp-370w-switch-jl684babb/" TargetMode="External"/><Relationship Id="rId_hyperlink_250" Type="http://schemas.openxmlformats.org/officeDocument/2006/relationships/hyperlink" Target="https://alsi.kz/ru/catalog/usiliteli-konvertory-adaptery-kontrollery-/kommutator-hpe-aruba-instant-on-1930-48g-class4-poe-4sfpsfp-370w-switch-jl686babb/" TargetMode="External"/><Relationship Id="rId_hyperlink_251" Type="http://schemas.openxmlformats.org/officeDocument/2006/relationships/hyperlink" Target="https://alsi.kz/ru/catalog/usiliteli-konvertory-adaptery-kontrollery-/kommutator-hp-enterprise-aruba-instant-on-1930-8g-2sfp-switch-jl680aabb/" TargetMode="External"/><Relationship Id="rId_hyperlink_252" Type="http://schemas.openxmlformats.org/officeDocument/2006/relationships/hyperlink" Target="https://alsi.kz/ru/catalog/usiliteli-konvertory-adaptery-kontrollery-/kommutator-hp-enterprise-aruba-instant-on-1960-12xgt-4sfp-switch-jl805aabb/" TargetMode="External"/><Relationship Id="rId_hyperlink_253" Type="http://schemas.openxmlformats.org/officeDocument/2006/relationships/hyperlink" Target="https://alsi.kz/ru/catalog/usiliteli-konvertory-adaptery-kontrollery-/kommutator-hp-enterprise-aruba-instant-on-1960-24g-20p-class4-4p-class6-poe-2xgt-2sfp-370w-switch-/" TargetMode="External"/><Relationship Id="rId_hyperlink_254" Type="http://schemas.openxmlformats.org/officeDocument/2006/relationships/hyperlink" Target="https://alsi.kz/ru/catalog/usiliteli-konvertory-adaptery-kontrollery-/kommutator-hp-enterprise-aruba-instant-on-1960-24g-2xgt-2sfp-switch-jl806aabb/" TargetMode="External"/><Relationship Id="rId_hyperlink_255" Type="http://schemas.openxmlformats.org/officeDocument/2006/relationships/hyperlink" Target="https://alsi.kz/ru/catalog/usiliteli-konvertory-adaptery-kontrollery-/kommutator-hp-enterprise-aruba-instant-on-1960-48g-40p-class4-8p-class6-poe-2xgt-2sfp-600w-switch-/" TargetMode="External"/><Relationship Id="rId_hyperlink_256" Type="http://schemas.openxmlformats.org/officeDocument/2006/relationships/hyperlink" Target="https://alsi.kz/ru/catalog/usiliteli-konvertory-adaptery-kontrollery-/kommutator-hpe-aruba-networking-cx-6000-12p-10m100m1g-class4-poe-2p-sfp-1g-139w-switch-r8n89babb/" TargetMode="External"/><Relationship Id="rId_hyperlink_257" Type="http://schemas.openxmlformats.org/officeDocument/2006/relationships/hyperlink" Target="https://alsi.kz/ru/catalog/usiliteli-konvertory-adaptery-kontrollery-/kommutator-hpe-aruba-networking-cx-6000-48p-10m100m1g-class4-poe-4p-sfp-1g-370w-switch-r8n85babb/" TargetMode="External"/><Relationship Id="rId_hyperlink_258" Type="http://schemas.openxmlformats.org/officeDocument/2006/relationships/hyperlink" Target="https://alsi.kz/ru/catalog/usiliteli-konvertory-adaptery-kontrollery-/kommutator-hpe-hpe-aruba-networking-6000-24g-class4-poe-4sfp-370w-switch-r8n87babb/" TargetMode="External"/><Relationship Id="rId_hyperlink_259" Type="http://schemas.openxmlformats.org/officeDocument/2006/relationships/hyperlink" Target="https://alsi.kz/ru/catalog/usiliteli-konvertory-adaptery-kontrollery-/komplekt-napravlyayushchih-hpe-aruba-cx-10000-1u-2-post-rack-mount-kit-r8r55a/" TargetMode="External"/><Relationship Id="rId_hyperlink_260" Type="http://schemas.openxmlformats.org/officeDocument/2006/relationships/hyperlink" Target="https://alsi.kz/ru/catalog/usiliteli-konvertory-adaptery-kontrollery-/licenziya-programmnogo-obespecheniya-hpe-aruba-stateful-firewallzero-trust-segmentationtelemetryddos/" TargetMode="External"/><Relationship Id="rId_hyperlink_261" Type="http://schemas.openxmlformats.org/officeDocument/2006/relationships/hyperlink" Target="https://alsi.kz/ru/catalog/usiliteli-konvertory-adaptery-kontrollery-/modem-hpe-aruba-usb-lte-modem-r8f34a/" TargetMode="External"/><Relationship Id="rId_hyperlink_262" Type="http://schemas.openxmlformats.org/officeDocument/2006/relationships/hyperlink" Target="https://alsi.kz/ru/catalog/usiliteli-konvertory-adaptery-kontrollery-/montajnyy-nabor-hp-enterprise-aruba-ap-mnt-d-ap-mount-bracket-individual-r3j18a/" TargetMode="External"/><Relationship Id="rId_hyperlink_263" Type="http://schemas.openxmlformats.org/officeDocument/2006/relationships/hyperlink" Target="https://alsi.kz/ru/catalog/usiliteli-konvertory-adaptery-kontrollery-/montajnyy-nabor-hpe-aruba-instant-on-ap25-flush-mount-sleeve-r9b36a/" TargetMode="External"/><Relationship Id="rId_hyperlink_264" Type="http://schemas.openxmlformats.org/officeDocument/2006/relationships/hyperlink" Target="https://alsi.kz/ru/catalog/usiliteli-konvertory-adaptery-kontrollery-/opciya-hp-enterprise-aruba-instant-on-ap22-flush-mount-sleeve-r6p90a/" TargetMode="External"/><Relationship Id="rId_hyperlink_265" Type="http://schemas.openxmlformats.org/officeDocument/2006/relationships/hyperlink" Target="https://alsi.kz/ru/catalog/usiliteli-konvertory-adaptery-kontrollery-/radiomost-ubiquiti-powerbeam-pbe-m5-300-pbe-m5-300/" TargetMode="External"/><Relationship Id="rId_hyperlink_266" Type="http://schemas.openxmlformats.org/officeDocument/2006/relationships/hyperlink" Target="https://alsi.kz/ru/catalog/usiliteli-konvertory-adaptery-kontrollery-/tochka-dostupa-hpe-anw-ap-503-rw-campus-ap-r8m98a/" TargetMode="External"/><Relationship Id="rId_hyperlink_267" Type="http://schemas.openxmlformats.org/officeDocument/2006/relationships/hyperlink" Target="https://alsi.kz/ru/catalog/usiliteli-konvertory-adaptery-kontrollery-/tochka-dostupa-hpe-aruba-ap-515-rw-unified-access-point-q9h62a/" TargetMode="External"/><Relationship Id="rId_hyperlink_268" Type="http://schemas.openxmlformats.org/officeDocument/2006/relationships/hyperlink" Target="https://alsi.kz/ru/catalog/usiliteli-konvertory-adaptery-kontrollery-/tochka-dostupa-hp-enterprise-aruba-instant-on-ap11d-rw-access-point-r2x16a/" TargetMode="External"/><Relationship Id="rId_hyperlink_269" Type="http://schemas.openxmlformats.org/officeDocument/2006/relationships/hyperlink" Target="https://alsi.kz/ru/catalog/usiliteli-konvertory-adaptery-kontrollery-/tochka-dostupa-hp-enterprise-aruba-instant-on-ap11d-access-point-and-psu-bundle-base-ww-r6k64aac3/" TargetMode="External"/><Relationship Id="rId_hyperlink_270" Type="http://schemas.openxmlformats.org/officeDocument/2006/relationships/hyperlink" Target="https://alsi.kz/ru/catalog/usiliteli-konvertory-adaptery-kontrollery-/tochka-dostupa-hp-enterprise-aruba-instant-on-ap22-rw-2x2-wi-fi-6-indoor-access-point-r4w02a/" TargetMode="External"/><Relationship Id="rId_hyperlink_271" Type="http://schemas.openxmlformats.org/officeDocument/2006/relationships/hyperlink" Target="https://alsi.kz/ru/catalog/usiliteli-konvertory-adaptery-kontrollery-/tochka-dostupa-hp-enterprise-aruba-instant-on-ap25-rw-4x4-wi-fi-6-indoor-access-point-r9b28a/" TargetMode="External"/><Relationship Id="rId_hyperlink_272" Type="http://schemas.openxmlformats.org/officeDocument/2006/relationships/hyperlink" Target="https://alsi.kz/ru/catalog/usiliteli-konvertory-adaptery-kontrollery-/tochka-dostupa-hpe-aruba-networking-ap-725-rw-tri-radio-2x2-wi-fi-7-internal-antennas-campus-access/" TargetMode="External"/><Relationship Id="rId_hyperlink_273" Type="http://schemas.openxmlformats.org/officeDocument/2006/relationships/hyperlink" Target="https://alsi.kz/ru/catalog/usiliteli-konvertory-adaptery-kontrollery-/tochka-dostupa-hpe-instant-on-access-point-bundle-with-psu-eu-ap25-r9b33a/" TargetMode="External"/><Relationship Id="rId_hyperlink_274" Type="http://schemas.openxmlformats.org/officeDocument/2006/relationships/hyperlink" Target="https://alsi.kz/ru/catalog/usiliteli-konvertory-adaptery-kontrollery-/tochka-dostupa-hpe-instant-on-access-point-bundle-with-psu-dual-radio-2x2-wi-fi-6-rw-ap22d-s0j34a/" TargetMode="External"/><Relationship Id="rId_hyperlink_275" Type="http://schemas.openxmlformats.org/officeDocument/2006/relationships/hyperlink" Target="https://alsi.kz/ru/catalog/usiliteli-konvertory-adaptery-kontrollery-/tochka-dostupa-hpe-instant-on-ap21-rw-dual-radio-2x2-wi-fi-6-access-point-s1t09a/" TargetMode="External"/><Relationship Id="rId_hyperlink_276" Type="http://schemas.openxmlformats.org/officeDocument/2006/relationships/hyperlink" Target="https://alsi.kz/ru/catalog/usiliteli-konvertory-adaptery-kontrollery-/tochka-dostupa-hpe-networking-instant-on-access-point-dual-radio-2x2-wi-fi-6-rw-ap22d-s1u76a/" TargetMode="External"/><Relationship Id="rId_hyperlink_277" Type="http://schemas.openxmlformats.org/officeDocument/2006/relationships/hyperlink" Target="https://alsi.kz/ru/catalog/usiliteli-konvertory-adaptery-kontrollery-/tochka-dostupa-hpe-networking-instant-on-ap27-rw-dual-radio-2x2-wi-fi-6-outdoor-access-point-s1t37/" TargetMode="External"/><Relationship Id="rId_hyperlink_278" Type="http://schemas.openxmlformats.org/officeDocument/2006/relationships/hyperlink" Target="https://alsi.kz/ru/catalog/usiliteli-konvertory-adaptery-kontrollery-/transiver-hpe-aruba-1g-ind-temp-sfp-lc-lx-10km-smf-transceiver-jl781a/" TargetMode="External"/><Relationship Id="rId_hyperlink_279" Type="http://schemas.openxmlformats.org/officeDocument/2006/relationships/hyperlink" Target="https://alsi.kz/ru/catalog/usiliteli-konvertory-adaptery-kontrollery-/transiver-hpe-aruba-1g-ind-temp-sfp-lc-sx-500m-mmf-transceiver-jl780a/" TargetMode="External"/><Relationship Id="rId_hyperlink_280" Type="http://schemas.openxmlformats.org/officeDocument/2006/relationships/hyperlink" Target="https://alsi.kz/ru/catalog/usiliteli-konvertory-adaptery-kontrollery-/transiver-hp-enterprise-aruba-1g-sfp-lc-sx-500m-mmf-xcvr-j4858d/" TargetMode="External"/><Relationship Id="rId_hyperlink_281" Type="http://schemas.openxmlformats.org/officeDocument/2006/relationships/hyperlink" Target="https://alsi.kz/ru/catalog/usiliteli-konvertory-adaptery-kontrollery-/transiver-hpe-aruba-25g-sfp28-lc-sr-100m-mmf-transceiver-jl484a/" TargetMode="External"/><Relationship Id="rId_hyperlink_282" Type="http://schemas.openxmlformats.org/officeDocument/2006/relationships/hyperlink" Target="https://alsi.kz/ru/catalog/usiliteli-konvertory-adaptery-kontrollery-/transiver-hp-enterprise-aruba-instant-on-10g-sfp-lc-sr-300m-om3-mmf-transceiver-r9d18a/" TargetMode="External"/><Relationship Id="rId_hyperlink_283" Type="http://schemas.openxmlformats.org/officeDocument/2006/relationships/hyperlink" Target="https://alsi.kz/ru/catalog/usiliteli-konvertory-adaptery-kontrollery-/transiver-hp-enterprise-aruba-instant-on-1g-sfp-lc-sx-500m-om2-mmf-transceiver-r9d16a/" TargetMode="External"/><Relationship Id="rId_hyperlink_284" Type="http://schemas.openxmlformats.org/officeDocument/2006/relationships/hyperlink" Target="https://alsi.kz/ru/catalog/usiliteli-konvertory-adaptery-kontrollery-/transiver-hpe-hpe-networking-instant-on-10gbaset-rj45-30m-cat6a-transceiver-s0g18a/" TargetMode="External"/><Relationship Id="rId_hyperlink_285" Type="http://schemas.openxmlformats.org/officeDocument/2006/relationships/hyperlink" Target="https://alsi.kz/ru/catalog/usiliteli-konvertory-adaptery-kontrollery-/transiver-hpe-networking-instant-on-1g-lx-sfp-lc-10km-smf-transceiver-s0g20a/" TargetMode="External"/><Relationship Id="rId_hyperlink_286" Type="http://schemas.openxmlformats.org/officeDocument/2006/relationships/hyperlink" Target="https://alsi.kz/ru/catalog/usiliteli-konvertory-adaptery-kontrollery-/transiver-hpe-networking-instant-on-1g-sfp-rj45-100m-cat5e-transceiver-r9d17b/" TargetMode="External"/><Relationship Id="rId_hyperlink_287" Type="http://schemas.openxmlformats.org/officeDocument/2006/relationships/hyperlink" Target="https://alsi.kz/ru/catalog/usiliteli-konvertory-adaptery-kontrollery-/transiver-hp-enterprise-x120-1gb-sfp-lc-sx-jd118b/" TargetMode="External"/><Relationship Id="rId_hyperlink_288" Type="http://schemas.openxmlformats.org/officeDocument/2006/relationships/hyperlink" Target="https://alsi.kz/ru/catalog/usiliteli-konvertory-adaptery-kontrollery-/shlyuz-hpe-aruba-ec-us-3x-rj45-101001000-sd-wan-gateway-jm813a/" TargetMode="External"/><Relationship Id="rId_hyperlink_289" Type="http://schemas.openxmlformats.org/officeDocument/2006/relationships/hyperlink" Target="https://alsi.kz/ru/catalog/usiliteli-konvertory-adaptery-kontrollery-/shlyuz-hpe-aruba-ec-xs-4x-rj45-101001000-sd-wan-gateway-jm994-61012/" TargetMode="External"/><Relationship Id="rId_hyperlink_290" Type="http://schemas.openxmlformats.org/officeDocument/2006/relationships/hyperlink" Target="https://alsi.kz/ru/catalog/usiliteli-konvertory-adaptery-kontrollery-/shlyuz-hpe-networking-instant-on-secure-gateway-4-port-gigabit-sg1004-eu-en-s0g33aabb/" TargetMode="External"/><Relationship Id="rId_hyperlink_291" Type="http://schemas.openxmlformats.org/officeDocument/2006/relationships/hyperlink" Target="https://alsi.kz/ru/catalog/usiliteli-konvertory-adaptery-kontrollery-/shlyuz-hpe-networking-instant-on-secure-gateway-5-port-smartrate-25g-poe-64w-sg2505p-eu-en-s0g34aa/" TargetMode="External"/><Relationship Id="rId_hyperlink_292" Type="http://schemas.openxmlformats.org/officeDocument/2006/relationships/hyperlink" Target="http://alsi.kz/ru/catalog/oborudovanie-cisco/" TargetMode="External"/><Relationship Id="rId_hyperlink_293" Type="http://schemas.openxmlformats.org/officeDocument/2006/relationships/hyperlink" Target="https://alsi.kz/ru/catalog/oborudovanie-cisco/licenziya-programmnogo-obespecheniya-cisco-air-dna-e-3y-air-dna-e-3y/" TargetMode="External"/><Relationship Id="rId_hyperlink_294" Type="http://schemas.openxmlformats.org/officeDocument/2006/relationships/hyperlink" Target="https://alsi.kz/ru/catalog/oborudovanie-cisco/licenziya-programmnogo-obespecheniya-cisco-c9200cx-dnae12-3y-c9200cx-dnae12-3y/" TargetMode="External"/><Relationship Id="rId_hyperlink_295" Type="http://schemas.openxmlformats.org/officeDocument/2006/relationships/hyperlink" Target="https://alsi.kz/ru/catalog/oborudovanie-cisco/licenziya-programmnogo-obespecheniya-cisco-c9200cx-dnae8-3y-c9200cx-dnae8-3y/" TargetMode="External"/><Relationship Id="rId_hyperlink_296" Type="http://schemas.openxmlformats.org/officeDocument/2006/relationships/hyperlink" Target="https://alsi.kz/ru/catalog/oborudovanie-cisco/rasshirennaya-garantiya-cisco-con-snt-p8rk95r1-con-snt-p8rk95r1/" TargetMode="External"/><Relationship Id="rId_hyperlink_297" Type="http://schemas.openxmlformats.org/officeDocument/2006/relationships/hyperlink" Target="https://alsi.kz/ru/catalog/oborudovanie-cisco/sistema-videokonferencii-cisco-cs-kitpro-k9-cs-kitpro-k9/" TargetMode="External"/><Relationship Id="rId_hyperlink_298" Type="http://schemas.openxmlformats.org/officeDocument/2006/relationships/hyperlink" Target="http://alsi.kz/ru/catalog/komplektuyushchie-i-aksessuary/" TargetMode="External"/><Relationship Id="rId_hyperlink_299" Type="http://schemas.openxmlformats.org/officeDocument/2006/relationships/hyperlink" Target="http://alsi.kz/ru/catalog/web-kamery-/" TargetMode="External"/><Relationship Id="rId_hyperlink_300" Type="http://schemas.openxmlformats.org/officeDocument/2006/relationships/hyperlink" Target="https://alsi.kz/ru/catalog/web-kamery-/vebkamera-dell-pro-webcam---wb5023---2k-qhd-722-bbbu/" TargetMode="External"/><Relationship Id="rId_hyperlink_301" Type="http://schemas.openxmlformats.org/officeDocument/2006/relationships/hyperlink" Target="https://alsi.kz/ru/catalog/web-kamery-/vebkamera-dell-ultrasharp-webcam-722-bbbi/" TargetMode="External"/><Relationship Id="rId_hyperlink_302" Type="http://schemas.openxmlformats.org/officeDocument/2006/relationships/hyperlink" Target="https://alsi.kz/ru/catalog/web-kamery-/kamera-dahua-dh-ipc-hfw1230sp-036-dh-ipc-hfw123-0sp-036/" TargetMode="External"/><Relationship Id="rId_hyperlink_303" Type="http://schemas.openxmlformats.org/officeDocument/2006/relationships/hyperlink" Target="http://alsi.kz/ru/catalog/videokarty/" TargetMode="External"/><Relationship Id="rId_hyperlink_304" Type="http://schemas.openxmlformats.org/officeDocument/2006/relationships/hyperlink" Target="https://alsi.kz/ru/catalog/videokarty/videokarta-asus-gt730-gt730-sl-2gd5-brk/" TargetMode="External"/><Relationship Id="rId_hyperlink_305" Type="http://schemas.openxmlformats.org/officeDocument/2006/relationships/hyperlink" Target="http://alsi.kz/ru/catalog/kabeli-ugo/" TargetMode="External"/><Relationship Id="rId_hyperlink_306" Type="http://schemas.openxmlformats.org/officeDocument/2006/relationships/hyperlink" Target="https://alsi.kz/ru/catalog/kabeli-ugo/adapter-hp-europe-usb-c-to-rj45-adapter-g2-4z527aa/" TargetMode="External"/><Relationship Id="rId_hyperlink_307" Type="http://schemas.openxmlformats.org/officeDocument/2006/relationships/hyperlink" Target="https://alsi.kz/ru/catalog/kabeli-ugo/kabel-defender03hdmi-m-mver-141-m-87350/" TargetMode="External"/><Relationship Id="rId_hyperlink_308" Type="http://schemas.openxmlformats.org/officeDocument/2006/relationships/hyperlink" Target="https://alsi.kz/ru/catalog/kabeli-ugo/kabel-ektshvvp-2h075-mm-2h075/" TargetMode="External"/><Relationship Id="rId_hyperlink_309" Type="http://schemas.openxmlformats.org/officeDocument/2006/relationships/hyperlink" Target="https://alsi.kz/ru/catalog/kabeli-ugo/kabel-hp-europeusba-b-dlya-printeraskanera18-m-04356-18/" TargetMode="External"/><Relationship Id="rId_hyperlink_310" Type="http://schemas.openxmlformats.org/officeDocument/2006/relationships/hyperlink" Target="https://alsi.kz/ru/catalog/kabeli-ugo/kabel-kramerc-dmdm-6-c-dmdm-6-8s0/" TargetMode="External"/><Relationship Id="rId_hyperlink_311" Type="http://schemas.openxmlformats.org/officeDocument/2006/relationships/hyperlink" Target="https://alsi.kz/ru/catalog/kabeli-ugo/kabel-lazsowh-11120m-wh-11120m/" TargetMode="External"/><Relationship Id="rId_hyperlink_312" Type="http://schemas.openxmlformats.org/officeDocument/2006/relationships/hyperlink" Target="https://alsi.kz/ru/catalog/kabeli-ugo/kabel-legrand-l032778-l032778/" TargetMode="External"/><Relationship Id="rId_hyperlink_313" Type="http://schemas.openxmlformats.org/officeDocument/2006/relationships/hyperlink" Target="https://alsi.kz/ru/catalog/kabeli-ugo/kabel-ship-d155-p-d155-p/" TargetMode="External"/><Relationship Id="rId_hyperlink_314" Type="http://schemas.openxmlformats.org/officeDocument/2006/relationships/hyperlink" Target="https://alsi.kz/ru/catalog/kabeli-ugo/kabel-shipvga-to-vga-15male15male-20-m-vg002mm-20p/" TargetMode="External"/><Relationship Id="rId_hyperlink_315" Type="http://schemas.openxmlformats.org/officeDocument/2006/relationships/hyperlink" Target="https://alsi.kz/ru/catalog/kabeli-ugo/kabel-pitaniya-apcap9892power-cord-c19-to-c20-06m-ap9892/" TargetMode="External"/><Relationship Id="rId_hyperlink_316" Type="http://schemas.openxmlformats.org/officeDocument/2006/relationships/hyperlink" Target="https://alsi.kz/ru/catalog/kabeli-ugo/kabel-deluxdlw-1250-dlw-1250/" TargetMode="External"/><Relationship Id="rId_hyperlink_317" Type="http://schemas.openxmlformats.org/officeDocument/2006/relationships/hyperlink" Target="https://alsi.kz/ru/catalog/kabeli-ugo/konnektorrj45-rj45/" TargetMode="External"/><Relationship Id="rId_hyperlink_318" Type="http://schemas.openxmlformats.org/officeDocument/2006/relationships/hyperlink" Target="http://alsi.kz/ru/catalog/klaviatury/" TargetMode="External"/><Relationship Id="rId_hyperlink_319" Type="http://schemas.openxmlformats.org/officeDocument/2006/relationships/hyperlink" Target="https://alsi.kz/ru/catalog/klaviatury/klaviatura-dell-kb-813-smartcard-reader/" TargetMode="External"/><Relationship Id="rId_hyperlink_320" Type="http://schemas.openxmlformats.org/officeDocument/2006/relationships/hyperlink" Target="https://alsi.kz/ru/catalog/klaviatury/klaviatura-hp-europe-125-g2-wd-ay2y7a6b15/" TargetMode="External"/><Relationship Id="rId_hyperlink_321" Type="http://schemas.openxmlformats.org/officeDocument/2006/relationships/hyperlink" Target="https://alsi.kz/ru/catalog/klaviatury/klaviatura-hp-europe-125-usb-wd-bulk-12-266c9a6b15/" TargetMode="External"/><Relationship Id="rId_hyperlink_322" Type="http://schemas.openxmlformats.org/officeDocument/2006/relationships/hyperlink" Target="https://alsi.kz/ru/catalog/klaviatury/klaviatura-hp-europe-725-multi-device-rechargeable-wireless-keyboard-9t5b2aab15/" TargetMode="External"/><Relationship Id="rId_hyperlink_323" Type="http://schemas.openxmlformats.org/officeDocument/2006/relationships/hyperlink" Target="http://alsi.kz/ru/catalog/kronshteyny-upz/" TargetMode="External"/><Relationship Id="rId_hyperlink_324" Type="http://schemas.openxmlformats.org/officeDocument/2006/relationships/hyperlink" Target="https://alsi.kz/ru/catalog/kronshteyny-upz/kreplenie-brateck-lp43-22-lp43-22/" TargetMode="External"/><Relationship Id="rId_hyperlink_325" Type="http://schemas.openxmlformats.org/officeDocument/2006/relationships/hyperlink" Target="https://alsi.kz/ru/catalog/kronshteyny-upz/stoyka-wize-m75-m75/" TargetMode="External"/><Relationship Id="rId_hyperlink_326" Type="http://schemas.openxmlformats.org/officeDocument/2006/relationships/hyperlink" Target="http://alsi.kz/ru/catalog/komplekty-klaviatura-myshka-/" TargetMode="External"/><Relationship Id="rId_hyperlink_327" Type="http://schemas.openxmlformats.org/officeDocument/2006/relationships/hyperlink" Target="https://alsi.kz/ru/catalog/komplekty-klaviatura-myshka-/klaviatura-i-manipulyator-dell-pro-5-keyboard-and-mouse---km526-580-bdgy/" TargetMode="External"/><Relationship Id="rId_hyperlink_328" Type="http://schemas.openxmlformats.org/officeDocument/2006/relationships/hyperlink" Target="https://alsi.kz/ru/catalog/komplekty-klaviatura-myshka-/klaviatura-i-manipulyator-hp-europe-225-wired-mouse-and-kb-g2-cwh-aw5s6aaabb/" TargetMode="External"/><Relationship Id="rId_hyperlink_329" Type="http://schemas.openxmlformats.org/officeDocument/2006/relationships/hyperlink" Target="https://alsi.kz/ru/catalog/komplekty-klaviatura-myshka-/klaviatura-i-manipulyator-hp-europe-230-3l1f0aab15/" TargetMode="External"/><Relationship Id="rId_hyperlink_330" Type="http://schemas.openxmlformats.org/officeDocument/2006/relationships/hyperlink" Target="https://alsi.kz/ru/catalog/komplekty-klaviatura-myshka-/klaviatura-i-manipulyator-hp-europe-655-wireless-kbmse-combo-wht-860p8aab15/" TargetMode="External"/><Relationship Id="rId_hyperlink_331" Type="http://schemas.openxmlformats.org/officeDocument/2006/relationships/hyperlink" Target="http://alsi.kz/ru/catalog/moduli-operativnoy-pamyati-ozu/" TargetMode="External"/><Relationship Id="rId_hyperlink_332" Type="http://schemas.openxmlformats.org/officeDocument/2006/relationships/hyperlink" Target="https://alsi.kz/ru/catalog/moduli-operativnoy-pamyati-ozu/pamyat-silicon-power2-gbddr31333-mhzsp002gbltu133s02-sp002gbltu133s02/" TargetMode="External"/><Relationship Id="rId_hyperlink_333" Type="http://schemas.openxmlformats.org/officeDocument/2006/relationships/hyperlink" Target="http://alsi.kz/ru/catalog/myshki-i-kovriki/" TargetMode="External"/><Relationship Id="rId_hyperlink_334" Type="http://schemas.openxmlformats.org/officeDocument/2006/relationships/hyperlink" Target="https://alsi.kz/ru/catalog/myshki-i-kovriki/manipulyator-asus-marshmallow-mouse-md100-beige-90xb07a0-bmu0a0/" TargetMode="External"/><Relationship Id="rId_hyperlink_335" Type="http://schemas.openxmlformats.org/officeDocument/2006/relationships/hyperlink" Target="https://alsi.kz/ru/catalog/myshki-i-kovriki/manipulyator-asus-marshmallow-mouse-md100-purple-90xb07a0-bmu010/" TargetMode="External"/><Relationship Id="rId_hyperlink_336" Type="http://schemas.openxmlformats.org/officeDocument/2006/relationships/hyperlink" Target="https://alsi.kz/ru/catalog/myshki-i-kovriki/manipulyator-asus-md102-beige-90xb0900-bmu020/" TargetMode="External"/><Relationship Id="rId_hyperlink_337" Type="http://schemas.openxmlformats.org/officeDocument/2006/relationships/hyperlink" Target="https://alsi.kz/ru/catalog/myshki-i-kovriki/manipulyator-asus-md102-dark-grey-90xb0900-bmu000/" TargetMode="External"/><Relationship Id="rId_hyperlink_338" Type="http://schemas.openxmlformats.org/officeDocument/2006/relationships/hyperlink" Target="https://alsi.kz/ru/catalog/myshki-i-kovriki/manipulyator-asus-md102-white-90xb0900-bmu010/" TargetMode="External"/><Relationship Id="rId_hyperlink_339" Type="http://schemas.openxmlformats.org/officeDocument/2006/relationships/hyperlink" Target="https://alsi.kz/ru/catalog/myshki-i-kovriki/manipulyator-asus-mu101c-wired-blue-ray-90xb05rn-bmu000/" TargetMode="External"/><Relationship Id="rId_hyperlink_340" Type="http://schemas.openxmlformats.org/officeDocument/2006/relationships/hyperlink" Target="https://alsi.kz/ru/catalog/myshki-i-kovriki/manipulyator-asus-mu101c-wired-blue-ray-90xb05rn-bmu010/" TargetMode="External"/><Relationship Id="rId_hyperlink_341" Type="http://schemas.openxmlformats.org/officeDocument/2006/relationships/hyperlink" Target="https://alsi.kz/ru/catalog/myshki-i-kovriki/manipulyator-asus-mw203-black-90xb06c0-bmu000/" TargetMode="External"/><Relationship Id="rId_hyperlink_342" Type="http://schemas.openxmlformats.org/officeDocument/2006/relationships/hyperlink" Target="https://alsi.kz/ru/catalog/myshki-i-kovriki/manipulyator-asus-mw203-blue-90xb06c0-bmu010/" TargetMode="External"/><Relationship Id="rId_hyperlink_343" Type="http://schemas.openxmlformats.org/officeDocument/2006/relationships/hyperlink" Target="https://alsi.kz/ru/catalog/myshki-i-kovriki/manipulyator-asus-proart-mouse-md301-90xb0af0-bmu010/" TargetMode="External"/><Relationship Id="rId_hyperlink_344" Type="http://schemas.openxmlformats.org/officeDocument/2006/relationships/hyperlink" Target="https://alsi.kz/ru/catalog/myshki-i-kovriki/manipulyator-asus-smarto-mouse-md200-black-90xb0790-bmu000/" TargetMode="External"/><Relationship Id="rId_hyperlink_345" Type="http://schemas.openxmlformats.org/officeDocument/2006/relationships/hyperlink" Target="https://alsi.kz/ru/catalog/myshki-i-kovriki/manipulyator-asus-smarto-mouse-md200-silent-plus-beige-90xb0790-bmu0a0/" TargetMode="External"/><Relationship Id="rId_hyperlink_346" Type="http://schemas.openxmlformats.org/officeDocument/2006/relationships/hyperlink" Target="https://alsi.kz/ru/catalog/myshki-i-kovriki/manipulyator-asus-smarto-mouse-md200-silent-plus-green-90xb0790-bmu030/" TargetMode="External"/><Relationship Id="rId_hyperlink_347" Type="http://schemas.openxmlformats.org/officeDocument/2006/relationships/hyperlink" Target="https://alsi.kz/ru/catalog/myshki-i-kovriki/manipulyator-dell-ms116-570-aair/" TargetMode="External"/><Relationship Id="rId_hyperlink_348" Type="http://schemas.openxmlformats.org/officeDocument/2006/relationships/hyperlink" Target="https://alsi.kz/ru/catalog/myshki-i-kovriki/manipulyator-dell-ms3220-570-abhn/" TargetMode="External"/><Relationship Id="rId_hyperlink_349" Type="http://schemas.openxmlformats.org/officeDocument/2006/relationships/hyperlink" Target="https://alsi.kz/ru/catalog/myshki-i-kovriki/manipulyator-dell-ms3320w-570-abhk/" TargetMode="External"/><Relationship Id="rId_hyperlink_350" Type="http://schemas.openxmlformats.org/officeDocument/2006/relationships/hyperlink" Target="https://alsi.kz/ru/catalog/myshki-i-kovriki/manipulyator-dell-ms5120w-570-abhl/" TargetMode="External"/><Relationship Id="rId_hyperlink_351" Type="http://schemas.openxmlformats.org/officeDocument/2006/relationships/hyperlink" Target="https://alsi.kz/ru/catalog/myshki-i-kovriki/manipulyator-dell-pro-5-mouse---ms526-570-bblf/" TargetMode="External"/><Relationship Id="rId_hyperlink_352" Type="http://schemas.openxmlformats.org/officeDocument/2006/relationships/hyperlink" Target="https://alsi.kz/ru/catalog/myshki-i-kovriki/manipulyator-dell-pro-7-silent-mouse---ms726-570-bblh/" TargetMode="External"/><Relationship Id="rId_hyperlink_353" Type="http://schemas.openxmlformats.org/officeDocument/2006/relationships/hyperlink" Target="https://alsi.kz/ru/catalog/myshki-i-kovriki/manipulyator-dell-silent-mouse---ms355-570-bbjh/" TargetMode="External"/><Relationship Id="rId_hyperlink_354" Type="http://schemas.openxmlformats.org/officeDocument/2006/relationships/hyperlink" Target="https://alsi.kz/ru/catalog/myshki-i-kovriki/manipulyator-hp-europe-hp-bluetooth-travel-mouse-all-6sp30aaac3/" TargetMode="External"/><Relationship Id="rId_hyperlink_355" Type="http://schemas.openxmlformats.org/officeDocument/2006/relationships/hyperlink" Target="https://alsi.kz/ru/catalog/myshki-i-kovriki/manipulyator-hp-europe-pavilion-gaming-300-4ph30aaabb/" TargetMode="External"/><Relationship Id="rId_hyperlink_356" Type="http://schemas.openxmlformats.org/officeDocument/2006/relationships/hyperlink" Target="http://alsi.kz/ru/catalog/-i--xzg/" TargetMode="External"/><Relationship Id="rId_hyperlink_357" Type="http://schemas.openxmlformats.org/officeDocument/2006/relationships/hyperlink" Target="https://alsi.kz/ru/catalog/-i--xzg/processor-hp-enterpriseepyc73133-ghzsocket-sp3box16-core155w-p38669-b21/" TargetMode="External"/><Relationship Id="rId_hyperlink_358" Type="http://schemas.openxmlformats.org/officeDocument/2006/relationships/hyperlink" Target="https://alsi.kz/ru/catalog/-i--xzg/processor-hp-enterprisexeon-gold-632629-ghz16-core-185w-processor-for-hpe-p36932-b21/" TargetMode="External"/><Relationship Id="rId_hyperlink_359" Type="http://schemas.openxmlformats.org/officeDocument/2006/relationships/hyperlink" Target="https://alsi.kz/ru/catalog/-i--xzg/processor-intelcore-i31010537-ghzfclga12006-mb-i3-10105/" TargetMode="External"/><Relationship Id="rId_hyperlink_360" Type="http://schemas.openxmlformats.org/officeDocument/2006/relationships/hyperlink" Target="http://alsi.kz/ru/catalog/keysy-korpusa/" TargetMode="External"/><Relationship Id="rId_hyperlink_361" Type="http://schemas.openxmlformats.org/officeDocument/2006/relationships/hyperlink" Target="https://alsi.kz/ru/catalog/keysy-korpusa/korpus-x-game-galaxy-galaxy/" TargetMode="External"/><Relationship Id="rId_hyperlink_362" Type="http://schemas.openxmlformats.org/officeDocument/2006/relationships/hyperlink" Target="http://alsi.kz/ru/catalog/komplekty-dlya-konferenciy/" TargetMode="External"/><Relationship Id="rId_hyperlink_363" Type="http://schemas.openxmlformats.org/officeDocument/2006/relationships/hyperlink" Target="https://alsi.kz/ru/catalog/komplekty-dlya-konferenciy/sistema-audiokonferenc-svyazi-polycom7200-65320-101_realpresence-group-310---720p-group-310-hd-code/" TargetMode="External"/><Relationship Id="rId_hyperlink_364" Type="http://schemas.openxmlformats.org/officeDocument/2006/relationships/hyperlink" Target="http://alsi.kz/ru/catalog/usb-haby-i-media-pleery/" TargetMode="External"/><Relationship Id="rId_hyperlink_365" Type="http://schemas.openxmlformats.org/officeDocument/2006/relationships/hyperlink" Target="https://alsi.kz/ru/catalog/usb-haby-i-media-pleery/hab-hb-210-hb-210/" TargetMode="External"/><Relationship Id="rId_hyperlink_366" Type="http://schemas.openxmlformats.org/officeDocument/2006/relationships/hyperlink" Target="http://alsi.kz/ru/catalog/servery/" TargetMode="External"/><Relationship Id="rId_hyperlink_367" Type="http://schemas.openxmlformats.org/officeDocument/2006/relationships/hyperlink" Target="http://alsi.kz/ru/catalog/servery-bmp/" TargetMode="External"/><Relationship Id="rId_hyperlink_368" Type="http://schemas.openxmlformats.org/officeDocument/2006/relationships/hyperlink" Target="https://alsi.kz/ru/catalog/servery-bmp/server-dell-poweredge-r650-210-ayjz-2548/" TargetMode="External"/><Relationship Id="rId_hyperlink_369" Type="http://schemas.openxmlformats.org/officeDocument/2006/relationships/hyperlink" Target="https://alsi.kz/ru/catalog/servery-bmp/server-dell-poweredge-r750-210-aycg_3298/" TargetMode="External"/><Relationship Id="rId_hyperlink_370" Type="http://schemas.openxmlformats.org/officeDocument/2006/relationships/hyperlink" Target="https://alsi.kz/ru/catalog/servery-bmp/server-dell-r630-210-acxs-01/" TargetMode="External"/><Relationship Id="rId_hyperlink_371" Type="http://schemas.openxmlformats.org/officeDocument/2006/relationships/hyperlink" Target="https://alsi.kz/ru/catalog/servery-bmp/server-hpe-dl20-gen11-p87466-425/" TargetMode="External"/><Relationship Id="rId_hyperlink_372" Type="http://schemas.openxmlformats.org/officeDocument/2006/relationships/hyperlink" Target="https://alsi.kz/ru/catalog/servery-bmp/server-hpe-dl325-gen11-p94955-425/" TargetMode="External"/><Relationship Id="rId_hyperlink_373" Type="http://schemas.openxmlformats.org/officeDocument/2006/relationships/hyperlink" Target="https://alsi.kz/ru/catalog/servery-bmp/server-hpe-dl360-gen12-p90000-425/" TargetMode="External"/><Relationship Id="rId_hyperlink_374" Type="http://schemas.openxmlformats.org/officeDocument/2006/relationships/hyperlink" Target="https://alsi.kz/ru/catalog/servery-bmp/server-hpe-dl380-gen12-p93934-425/" TargetMode="External"/><Relationship Id="rId_hyperlink_375" Type="http://schemas.openxmlformats.org/officeDocument/2006/relationships/hyperlink" Target="https://alsi.kz/ru/catalog/servery-bmp/server-hpe-ml30-gen11-p87464-425/" TargetMode="External"/><Relationship Id="rId_hyperlink_376" Type="http://schemas.openxmlformats.org/officeDocument/2006/relationships/hyperlink" Target="http://alsi.kz/ru/catalog/hdd/" TargetMode="External"/><Relationship Id="rId_hyperlink_377" Type="http://schemas.openxmlformats.org/officeDocument/2006/relationships/hyperlink" Target="https://alsi.kz/ru/catalog/hdd/hdd-hp-enterprisesas600-gb15kfor-g1-g7-proliant-sas-servers-533871-003/" TargetMode="External"/><Relationship Id="rId_hyperlink_378" Type="http://schemas.openxmlformats.org/officeDocument/2006/relationships/hyperlink" Target="https://alsi.kz/ru/catalog/hdd/hdd-hp-enterprisesas300gb10ksff-bc-3-year-warranty-multi-vendor-hddonly-dlxx0-gen10-plusdlxx5/" TargetMode="External"/><Relationship Id="rId_hyperlink_379" Type="http://schemas.openxmlformats.org/officeDocument/2006/relationships/hyperlink" Target="https://alsi.kz/ru/catalog/hdd/hdd-hp-enterprise600gb-sas-12g-mission-critical-10k-sff-bc-3-year-warranty-multi-vendor-hdd25-p/" TargetMode="External"/><Relationship Id="rId_hyperlink_380" Type="http://schemas.openxmlformats.org/officeDocument/2006/relationships/hyperlink" Target="https://alsi.kz/ru/catalog/hdd/tverdotelnyy-nakopitel-hp-enterprise960gb-sas-24g-read-intensive-sff-bc-multi-vendor-ssd-p49029-/" TargetMode="External"/><Relationship Id="rId_hyperlink_381" Type="http://schemas.openxmlformats.org/officeDocument/2006/relationships/hyperlink" Target="https://alsi.kz/ru/catalog/hdd/tverdotelnyy-nakopitel-hp-enterprise960gb-sata-ri-sff-25in-basic-carrier-bc-multi-vendor-ssd/" TargetMode="External"/><Relationship Id="rId_hyperlink_382" Type="http://schemas.openxmlformats.org/officeDocument/2006/relationships/hyperlink" Target="http://alsi.kz/ru/catalog/bloki-pitaniya/" TargetMode="External"/><Relationship Id="rId_hyperlink_383" Type="http://schemas.openxmlformats.org/officeDocument/2006/relationships/hyperlink" Target="https://alsi.kz/ru/catalog/bloki-pitaniya/istochnik-pitaniya-dell-single-hot-plug-800w-mixed-mode-100-240vac-platinum-450-aiyx/" TargetMode="External"/><Relationship Id="rId_hyperlink_384" Type="http://schemas.openxmlformats.org/officeDocument/2006/relationships/hyperlink" Target="https://alsi.kz/ru/catalog/bloki-pitaniya/istochnik-pitaniya-dell-single-hot-plug-power-supply-700w-mm-hlac-200-220vac-titanium-customer-k/" TargetMode="External"/><Relationship Id="rId_hyperlink_385" Type="http://schemas.openxmlformats.org/officeDocument/2006/relationships/hyperlink" Target="https://alsi.kz/ru/catalog/bloki-pitaniya/istochnik-pitaniya-hp-enterprise-1000w-flex-slot-titanium-p03178-b21/" TargetMode="External"/><Relationship Id="rId_hyperlink_386" Type="http://schemas.openxmlformats.org/officeDocument/2006/relationships/hyperlink" Target="http://alsi.kz/ru/catalog/ventilyatory/" TargetMode="External"/><Relationship Id="rId_hyperlink_387" Type="http://schemas.openxmlformats.org/officeDocument/2006/relationships/hyperlink" Target="https://alsi.kz/ru/catalog/ventilyatory/ventilyator-dell-poweredge-r7525r750-standard-fan-customer-kit-v3-121-bbbj/" TargetMode="External"/><Relationship Id="rId_hyperlink_388" Type="http://schemas.openxmlformats.org/officeDocument/2006/relationships/hyperlink" Target="https://alsi.kz/ru/catalog/ventilyatory/ventilyator-dell-standard-fan-poweredge-r660xs-cus-kit-384-bdlj/" TargetMode="External"/><Relationship Id="rId_hyperlink_389" Type="http://schemas.openxmlformats.org/officeDocument/2006/relationships/hyperlink" Target="https://alsi.kz/ru/catalog/ventilyatory/ventilyator-hpe-dl380dl560-g11-2u-high-perf-fan-kit-p48820-b21/" TargetMode="External"/><Relationship Id="rId_hyperlink_390" Type="http://schemas.openxmlformats.org/officeDocument/2006/relationships/hyperlink" Target="https://alsi.kz/ru/catalog/ventilyatory/ventilyator-hpe-proliant-dl3x0-gen11-1u-2p-standard-fan-kit-p54697-b21/" TargetMode="External"/><Relationship Id="rId_hyperlink_391" Type="http://schemas.openxmlformats.org/officeDocument/2006/relationships/hyperlink" Target="http://alsi.kz/ru/catalog/komplektuyushchie-k-serveram/" TargetMode="External"/><Relationship Id="rId_hyperlink_392" Type="http://schemas.openxmlformats.org/officeDocument/2006/relationships/hyperlink" Target="https://alsi.kz/ru/catalog/komplektuyushchie-k-serveram/blok-raspredeleniya-pitaniya-hp-enterprise-g2-basic-36kvaiec-c20-detachable-16a100-240v-outlets-20/" TargetMode="External"/><Relationship Id="rId_hyperlink_393" Type="http://schemas.openxmlformats.org/officeDocument/2006/relationships/hyperlink" Target="https://alsi.kz/ru/catalog/komplektuyushchie-k-serveram/blok-raspredeleniya-pitaniya-hp-enterprise-g2-basic-73kva-p9q45a/" TargetMode="External"/><Relationship Id="rId_hyperlink_394" Type="http://schemas.openxmlformats.org/officeDocument/2006/relationships/hyperlink" Target="https://alsi.kz/ru/catalog/komplektuyushchie-k-serveram/opciya-hpe-hpe-g2-rack-42u-p9l16a/" TargetMode="External"/><Relationship Id="rId_hyperlink_395" Type="http://schemas.openxmlformats.org/officeDocument/2006/relationships/hyperlink" Target="https://alsi.kz/ru/catalog/komplektuyushchie-k-serveram/hranilishche-dell-me5012-210-bbii/" TargetMode="External"/><Relationship Id="rId_hyperlink_396" Type="http://schemas.openxmlformats.org/officeDocument/2006/relationships/hyperlink" Target="http://alsi.kz/ru/catalog/kontrollery/" TargetMode="External"/><Relationship Id="rId_hyperlink_397" Type="http://schemas.openxmlformats.org/officeDocument/2006/relationships/hyperlink" Target="https://alsi.kz/ru/catalog/kontrollery/raid-kontroller-hp-enterprise-broadcom-megaraid-mr416i-p-x16-lanes-4gb-cache-nvmesas-12g-controller/" TargetMode="External"/><Relationship Id="rId_hyperlink_398" Type="http://schemas.openxmlformats.org/officeDocument/2006/relationships/hyperlink" Target="https://alsi.kz/ru/catalog/kontrollery/raid-kontroller-hpe-mr216i-o-p47789-b21/" TargetMode="External"/><Relationship Id="rId_hyperlink_399" Type="http://schemas.openxmlformats.org/officeDocument/2006/relationships/hyperlink" Target="https://alsi.kz/ru/catalog/kontrollery/raid-kontroller-hpe-mr408i-o-gen11-x8-lanes-4gb-cache-ocp-spdm-storage-controller-p58335-b21/" TargetMode="External"/><Relationship Id="rId_hyperlink_400" Type="http://schemas.openxmlformats.org/officeDocument/2006/relationships/hyperlink" Target="https://alsi.kz/ru/catalog/kontrollery/raid-kontroller-hpe-mr416i-o-p47781-b21/" TargetMode="External"/><Relationship Id="rId_hyperlink_401" Type="http://schemas.openxmlformats.org/officeDocument/2006/relationships/hyperlink" Target="https://alsi.kz/ru/catalog/kontrollery/raid-kontroller-hp-enterprise-mr416i-p-p47777-b21/" TargetMode="External"/><Relationship Id="rId_hyperlink_402" Type="http://schemas.openxmlformats.org/officeDocument/2006/relationships/hyperlink" Target="https://alsi.kz/ru/catalog/kontrollery/adapter-glavnoy-shiny-hp-enterprise-smart-array-e208e-p-sr-gen10-8-external-lanesno-cache-12g-sas/" TargetMode="External"/><Relationship Id="rId_hyperlink_403" Type="http://schemas.openxmlformats.org/officeDocument/2006/relationships/hyperlink" Target="https://alsi.kz/ru/catalog/kontrollery/adapter-glavnoy-shiny-hp-enterprise-storefabric-sn1200e-q0l14a/" TargetMode="External"/><Relationship Id="rId_hyperlink_404" Type="http://schemas.openxmlformats.org/officeDocument/2006/relationships/hyperlink" Target="https://alsi.kz/ru/catalog/kontrollery/internet-karta-hpe-broadcom-bcm57504-p26264-b21/" TargetMode="External"/><Relationship Id="rId_hyperlink_405" Type="http://schemas.openxmlformats.org/officeDocument/2006/relationships/hyperlink" Target="https://alsi.kz/ru/catalog/kontrollery/setevaya-karta-hp-enterprise-bcm-57416-10gbe-2p-base-t-p26253-b21/" TargetMode="External"/><Relationship Id="rId_hyperlink_406" Type="http://schemas.openxmlformats.org/officeDocument/2006/relationships/hyperlink" Target="https://alsi.kz/ru/catalog/kontrollery/setevoy-adapter-hp-enterprise-flexfabric-10gb-2-port-534m-adapter-700748-b21/" TargetMode="External"/><Relationship Id="rId_hyperlink_407" Type="http://schemas.openxmlformats.org/officeDocument/2006/relationships/hyperlink" Target="http://alsi.kz/ru/catalog/stoyki-dlya-servera/" TargetMode="External"/><Relationship Id="rId_hyperlink_408" Type="http://schemas.openxmlformats.org/officeDocument/2006/relationships/hyperlink" Target="https://alsi.kz/ru/catalog/stoyki-dlya-servera/stoyka-astergomikrocod-mdsn01-19u-1034-x-600kondicioner-20kvtibp-30kvtbrp-1ph-16a-4xc13-2xc/" TargetMode="External"/><Relationship Id="rId_hyperlink_409" Type="http://schemas.openxmlformats.org/officeDocument/2006/relationships/hyperlink" Target="https://alsi.kz/ru/catalog/stoyki-dlya-servera/stoyka-hp-enterpriseg2-kitted-advanced-pallet-rack-with-side-panels-and-baying42-u1075-mm2000/" TargetMode="External"/><Relationship Id="rId_hyperlink_410" Type="http://schemas.openxmlformats.org/officeDocument/2006/relationships/hyperlink" Target="https://alsi.kz/ru/catalog/stoyki-dlya-servera/stoyka-hp11842-1200mm-pallet-rack42-u12602-mm2006-mm80-mm-h6j69a/" TargetMode="External"/><Relationship Id="rId_hyperlink_411" Type="http://schemas.openxmlformats.org/officeDocument/2006/relationships/hyperlink" Target="https://alsi.kz/ru/catalog/stoyki-dlya-servera/stoyka-hp11842-1200mm-shock-rack42-u1262-mm2006-mm80-mm-h6j70a/" TargetMode="External"/><Relationship Id="rId_hyperlink_412" Type="http://schemas.openxmlformats.org/officeDocument/2006/relationships/hyperlink" Target="http://alsi.kz/ru/catalog/aksessuary-i-komplektuyushchie-k-noutbukam/" TargetMode="External"/><Relationship Id="rId_hyperlink_413" Type="http://schemas.openxmlformats.org/officeDocument/2006/relationships/hyperlink" Target="http://alsi.kz/ru/catalog/adaptery-dlya-noutbukov/" TargetMode="External"/><Relationship Id="rId_hyperlink_414" Type="http://schemas.openxmlformats.org/officeDocument/2006/relationships/hyperlink" Target="https://alsi.kz/ru/catalog/adaptery-dlya-noutbukov/adapter-hp-h6y83aa/" TargetMode="External"/><Relationship Id="rId_hyperlink_415" Type="http://schemas.openxmlformats.org/officeDocument/2006/relationships/hyperlink" Target="https://alsi.kz/ru/catalog/adaptery-dlya-noutbukov/adapter-pitaniya-dell-slim-power-adapter---65-watt-type-c-with-1-meter-power-cord-450-aljl/" TargetMode="External"/><Relationship Id="rId_hyperlink_416" Type="http://schemas.openxmlformats.org/officeDocument/2006/relationships/hyperlink" Target="http://alsi.kz/ru/catalog/sumki-dlya-noutbukov/" TargetMode="External"/><Relationship Id="rId_hyperlink_417" Type="http://schemas.openxmlformats.org/officeDocument/2006/relationships/hyperlink" Target="https://alsi.kz/ru/catalog/sumki-dlya-noutbukov/ryukzak-asus-ap1602-nereus-backpack-20-grey-90xb0a20-bbp000/" TargetMode="External"/><Relationship Id="rId_hyperlink_418" Type="http://schemas.openxmlformats.org/officeDocument/2006/relationships/hyperlink" Target="https://alsi.kz/ru/catalog/sumki-dlya-noutbukov/ryukzak-asus-ap4600-asus-backpack-black-90xb08l0-bbp050/" TargetMode="External"/><Relationship Id="rId_hyperlink_419" Type="http://schemas.openxmlformats.org/officeDocument/2006/relationships/hyperlink" Target="https://alsi.kz/ru/catalog/sumki-dlya-noutbukov/ryukzak-asus-bp1501g-holographic-edition-90xb04zn-bbp030/" TargetMode="External"/><Relationship Id="rId_hyperlink_420" Type="http://schemas.openxmlformats.org/officeDocument/2006/relationships/hyperlink" Target="https://alsi.kz/ru/catalog/sumki-dlya-noutbukov/ryukzak-asus-bp1504-90-xb4000ba00060-/" TargetMode="External"/><Relationship Id="rId_hyperlink_421" Type="http://schemas.openxmlformats.org/officeDocument/2006/relationships/hyperlink" Target="https://alsi.kz/ru/catalog/sumki-dlya-noutbukov/ryukzak-asus-rog-backpack-bp1800-black-90xb09jn-bbp020/" TargetMode="External"/><Relationship Id="rId_hyperlink_422" Type="http://schemas.openxmlformats.org/officeDocument/2006/relationships/hyperlink" Target="https://alsi.kz/ru/catalog/sumki-dlya-noutbukov/ryukzak-asus-rog-bp4701-90xb06s0-bbp020/" TargetMode="External"/><Relationship Id="rId_hyperlink_423" Type="http://schemas.openxmlformats.org/officeDocument/2006/relationships/hyperlink" Target="https://alsi.kz/ru/catalog/sumki-dlya-noutbukov/ryukzak-asus-vigour-backpack-ap2600-black-90xb08t0-bbp000/" TargetMode="External"/><Relationship Id="rId_hyperlink_424" Type="http://schemas.openxmlformats.org/officeDocument/2006/relationships/hyperlink" Target="https://alsi.kz/ru/catalog/sumki-dlya-noutbukov/ryukzak-asus-vivobook-3-in-1-bag-ax4600-black-90xb07b0-bbp020/" TargetMode="External"/><Relationship Id="rId_hyperlink_425" Type="http://schemas.openxmlformats.org/officeDocument/2006/relationships/hyperlink" Target="https://alsi.kz/ru/catalog/sumki-dlya-noutbukov/ryukzak-dell-rugged-escape-backpack-460-bcml/" TargetMode="External"/><Relationship Id="rId_hyperlink_426" Type="http://schemas.openxmlformats.org/officeDocument/2006/relationships/hyperlink" Target="https://alsi.kz/ru/catalog/sumki-dlya-noutbukov/sumka-asus-eos-2-shoulder-bag15-inchgy10-in-1-90xb01dn-bba010/" TargetMode="External"/><Relationship Id="rId_hyperlink_427" Type="http://schemas.openxmlformats.org/officeDocument/2006/relationships/hyperlink" Target="https://alsi.kz/ru/catalog/sumki-dlya-noutbukov/sumka-dell-ecoloop-pro-slim-briefcase-15-460-bdqq/" TargetMode="External"/><Relationship Id="rId_hyperlink_428" Type="http://schemas.openxmlformats.org/officeDocument/2006/relationships/hyperlink" Target="https://alsi.kz/ru/catalog/sumki-dlya-noutbukov/sumka-dell-premier-briefcase-460-bcql/" TargetMode="External"/><Relationship Id="rId_hyperlink_429" Type="http://schemas.openxmlformats.org/officeDocument/2006/relationships/hyperlink" Target="https://alsi.kz/ru/catalog/sumki-dlya-noutbukov/sumka-dell-pro-slim-briefcase-460-bcmk/" TargetMode="External"/><Relationship Id="rId_hyperlink_430" Type="http://schemas.openxmlformats.org/officeDocument/2006/relationships/hyperlink" Target="https://alsi.kz/ru/catalog/sumki-dlya-noutbukov/sumka-hp-europe-renew-business-3e5f8aa/" TargetMode="External"/><Relationship Id="rId_hyperlink_431" Type="http://schemas.openxmlformats.org/officeDocument/2006/relationships/hyperlink" Target="https://alsi.kz/ru/catalog/sumki-dlya-noutbukov/sumka-dlya-noutbuka-asus-eos-2-carry-bag-90xb01dn-bba000/" TargetMode="External"/><Relationship Id="rId_hyperlink_432" Type="http://schemas.openxmlformats.org/officeDocument/2006/relationships/hyperlink" Target="https://alsi.kz/ru/catalog/sumki-dlya-noutbukov/sumka-dlya-noutbuka-asus-nereus-carry-bag-black-90-xb4000ba00010-/" TargetMode="External"/><Relationship Id="rId_hyperlink_433" Type="http://schemas.openxmlformats.org/officeDocument/2006/relationships/hyperlink" Target="https://alsi.kz/ru/catalog/sumki-dlya-noutbukov/sumka-dlya-noutbuka-asus-sleeve-116-as1200-grey-90xb07h0-bsl000/" TargetMode="External"/><Relationship Id="rId_hyperlink_434" Type="http://schemas.openxmlformats.org/officeDocument/2006/relationships/hyperlink" Target="https://alsi.kz/ru/catalog/sumki-dlya-noutbukov/sumka-dlya-noutbuka-hp-europe-everyday-16-laptop-briefcase-3ql-a08khut/" TargetMode="External"/><Relationship Id="rId_hyperlink_435" Type="http://schemas.openxmlformats.org/officeDocument/2006/relationships/hyperlink" Target="https://alsi.kz/ru/catalog/sumki-dlya-noutbukov/sumka-dlya-noutbuka-hp-europe-prelude-top-load-1e7d7aa/" TargetMode="External"/><Relationship Id="rId_hyperlink_436" Type="http://schemas.openxmlformats.org/officeDocument/2006/relationships/hyperlink" Target="https://alsi.kz/ru/catalog/sumki-dlya-noutbukov/chehol-asus-ga402-rog-90xb07q0-bsl000/" TargetMode="External"/><Relationship Id="rId_hyperlink_437" Type="http://schemas.openxmlformats.org/officeDocument/2006/relationships/hyperlink" Target="http://alsi.kz/ru/catalog/dok-stantsii/" TargetMode="External"/><Relationship Id="rId_hyperlink_438" Type="http://schemas.openxmlformats.org/officeDocument/2006/relationships/hyperlink" Target="https://alsi.kz/ru/catalog/dok-stantsii/adapter-dell-pro-4-in-1-usb-c-travel-hub-da225-470-bfbn/" TargetMode="External"/><Relationship Id="rId_hyperlink_439" Type="http://schemas.openxmlformats.org/officeDocument/2006/relationships/hyperlink" Target="https://alsi.kz/ru/catalog/dok-stantsii/dok-stanciya-dell-dell-dock-wd19-130w-210-arjg/" TargetMode="External"/><Relationship Id="rId_hyperlink_440" Type="http://schemas.openxmlformats.org/officeDocument/2006/relationships/hyperlink" Target="https://alsi.kz/ru/catalog/dok-stantsii/dok-stanciya-dell-performance-dock-wd19dcs-210-azbw/" TargetMode="External"/><Relationship Id="rId_hyperlink_441" Type="http://schemas.openxmlformats.org/officeDocument/2006/relationships/hyperlink" Target="https://alsi.kz/ru/catalog/dok-stantsii/dok-stanciya-dell-pro-smart-dock-sd25-130w-210-brfm/" TargetMode="External"/><Relationship Id="rId_hyperlink_442" Type="http://schemas.openxmlformats.org/officeDocument/2006/relationships/hyperlink" Target="https://alsi.kz/ru/catalog/dok-stantsii/dok-stanciya-dell-pro-thunderbolt-4-dock---wd25tb4-130w-210-bthy/" TargetMode="External"/><Relationship Id="rId_hyperlink_443" Type="http://schemas.openxmlformats.org/officeDocument/2006/relationships/hyperlink" Target="https://alsi.kz/ru/catalog/dok-stantsii/dok-stanciya-dell-pro-thunderbolt-5-dock---wd25tb5-300w-210-bthz/" TargetMode="External"/><Relationship Id="rId_hyperlink_444" Type="http://schemas.openxmlformats.org/officeDocument/2006/relationships/hyperlink" Target="https://alsi.kz/ru/catalog/dok-stantsii/dok-stanciya-dell-pro-thunderbolt-5-smart-dock-sd25tb5-210-brfn/" TargetMode="External"/><Relationship Id="rId_hyperlink_445" Type="http://schemas.openxmlformats.org/officeDocument/2006/relationships/hyperlink" Target="https://alsi.kz/ru/catalog/dok-stantsii/dok-stanciya-dell-thunderbolt-dock-wd22tb4-210-bdtd/" TargetMode="External"/><Relationship Id="rId_hyperlink_446" Type="http://schemas.openxmlformats.org/officeDocument/2006/relationships/hyperlink" Target="https://alsi.kz/ru/catalog/dok-stantsii/dok-stanciya-dell-wd19tbs-180w-210-azbv/" TargetMode="External"/><Relationship Id="rId_hyperlink_447" Type="http://schemas.openxmlformats.org/officeDocument/2006/relationships/hyperlink" Target="https://alsi.kz/ru/catalog/dok-stantsii/dok-stanciya-hp-europe-hp-usb-c-100w-g6-dock-euro-9x3v1utabb/" TargetMode="External"/><Relationship Id="rId_hyperlink_448" Type="http://schemas.openxmlformats.org/officeDocument/2006/relationships/hyperlink" Target="https://alsi.kz/ru/catalog/dok-stantsii/dok-stanciya-hp-europe-usb-c-g5-essential-dock-72c71aaabb/" TargetMode="External"/><Relationship Id="rId_hyperlink_449" Type="http://schemas.openxmlformats.org/officeDocument/2006/relationships/hyperlink" Target="https://alsi.kz/ru/catalog/dok-stantsii/replikator-portov-hp-europe-usb-c-mini-dock-1pm64aaac3/" TargetMode="External"/><Relationship Id="rId_hyperlink_450" Type="http://schemas.openxmlformats.org/officeDocument/2006/relationships/hyperlink" Target="http://alsi.kz/ru/catalog/audio-tehnika/" TargetMode="External"/><Relationship Id="rId_hyperlink_451" Type="http://schemas.openxmlformats.org/officeDocument/2006/relationships/hyperlink" Target="http://alsi.kz/ru/catalog/garnitura-j2v/" TargetMode="External"/><Relationship Id="rId_hyperlink_452" Type="http://schemas.openxmlformats.org/officeDocument/2006/relationships/hyperlink" Target="https://alsi.kz/ru/catalog/garnitura-j2v/naushniki-dell-premier-wireless-anc-headset---wl7024-520-bbhc/" TargetMode="External"/><Relationship Id="rId_hyperlink_453" Type="http://schemas.openxmlformats.org/officeDocument/2006/relationships/hyperlink" Target="https://alsi.kz/ru/catalog/garnitura-j2v/naushniki-dell-pro-wired-anc-headset---wh5024-520-bbgq/" TargetMode="External"/><Relationship Id="rId_hyperlink_454" Type="http://schemas.openxmlformats.org/officeDocument/2006/relationships/hyperlink" Target="https://alsi.kz/ru/catalog/garnitura-j2v/naushniki-dell-pro-wireless-anc-headset---wl5024-520-bbgm/" TargetMode="External"/><Relationship Id="rId_hyperlink_455" Type="http://schemas.openxmlformats.org/officeDocument/2006/relationships/hyperlink" Target="https://alsi.kz/ru/catalog/garnitura-j2v/naushniki-jabra-evolve-80-7899-823-109/" TargetMode="External"/><Relationship Id="rId_hyperlink_456" Type="http://schemas.openxmlformats.org/officeDocument/2006/relationships/hyperlink" Target="https://alsi.kz/ru/catalog/garnitura-j2v/naushniki-poly-bw-5220-usb-c-hs-35mmp-usb-ca-8x231aa/" TargetMode="External"/><Relationship Id="rId_hyperlink_457" Type="http://schemas.openxmlformats.org/officeDocument/2006/relationships/hyperlink" Target="https://alsi.kz/ru/catalog/garnitura-j2v/naushniki-poly-blackwirec3210-usb-c-8x214a6/" TargetMode="External"/><Relationship Id="rId_hyperlink_458" Type="http://schemas.openxmlformats.org/officeDocument/2006/relationships/hyperlink" Target="https://alsi.kz/ru/catalog/garnitura-j2v/naushniki-poly-bw-3225-usb-c-hs-usb--ca-bulk-8x229a6/" TargetMode="External"/><Relationship Id="rId_hyperlink_459" Type="http://schemas.openxmlformats.org/officeDocument/2006/relationships/hyperlink" Target="https://alsi.kz/ru/catalog/garnitura-j2v/naushniki-poly-encorepro-525-microsoft-teams-certified-stereo-with-usb-a-headset-783r2aa/" TargetMode="External"/><Relationship Id="rId_hyperlink_460" Type="http://schemas.openxmlformats.org/officeDocument/2006/relationships/hyperlink" Target="http://alsi.kz/ru/catalog/batareyki-i-zaryadnye-ustroystva-axz/" TargetMode="External"/><Relationship Id="rId_hyperlink_461" Type="http://schemas.openxmlformats.org/officeDocument/2006/relationships/hyperlink" Target="http://alsi.kz/ru/catalog/akkumulyatornye-batareyki/" TargetMode="External"/><Relationship Id="rId_hyperlink_462" Type="http://schemas.openxmlformats.org/officeDocument/2006/relationships/hyperlink" Target="https://alsi.kz/ru/catalog/akkumulyatornye-batareyki/akkumulyator-sonnenschein-a412100-a-a412100-a/" TargetMode="External"/><Relationship Id="rId_hyperlink_463" Type="http://schemas.openxmlformats.org/officeDocument/2006/relationships/hyperlink" Target="https://alsi.kz/ru/catalog/akkumulyatornye-batareyki/akkumulyator-sonnenschein-a41265-g6-a41265-g6/" TargetMode="External"/><Relationship Id="rId_hyperlink_464" Type="http://schemas.openxmlformats.org/officeDocument/2006/relationships/hyperlink" Target="https://alsi.kz/ru/catalog/akkumulyatornye-batareyki/akkumulyator-ventura-gp-12-26-gp-12-26/" TargetMode="External"/><Relationship Id="rId_hyperlink_465" Type="http://schemas.openxmlformats.org/officeDocument/2006/relationships/hyperlink" Target="http://alsi.kz/ru/catalog/elektropitanie/" TargetMode="External"/><Relationship Id="rId_hyperlink_466" Type="http://schemas.openxmlformats.org/officeDocument/2006/relationships/hyperlink" Target="http://alsi.kz/ru/catalog/istochniki-bespereboynogo-pitaniya-r8h/" TargetMode="External"/><Relationship Id="rId_hyperlink_467" Type="http://schemas.openxmlformats.org/officeDocument/2006/relationships/hyperlink" Target="https://alsi.kz/ru/catalog/istochniki-bespereboynogo-pitaniya-r8h/ibp-apc-be1050g2-gr-be1050g2-gr/" TargetMode="External"/><Relationship Id="rId_hyperlink_468" Type="http://schemas.openxmlformats.org/officeDocument/2006/relationships/hyperlink" Target="https://alsi.kz/ru/catalog/istochniki-bespereboynogo-pitaniya-r8h/ibp-apc-bgm2200b-gr-bgm2200b-gr/" TargetMode="External"/><Relationship Id="rId_hyperlink_469" Type="http://schemas.openxmlformats.org/officeDocument/2006/relationships/hyperlink" Target="https://alsi.kz/ru/catalog/istochniki-bespereboynogo-pitaniya-r8h/ibp-apc-bvg1600i-gr-230v-avr-4-schuko-sockets-bvg1600i-gr/" TargetMode="External"/><Relationship Id="rId_hyperlink_470" Type="http://schemas.openxmlformats.org/officeDocument/2006/relationships/hyperlink" Target="https://alsi.kz/ru/catalog/istochniki-bespereboynogo-pitaniya-r8h/ibp-apc-bvg2200i-gr-230v-avr-4-schuko-sockets-bvg2200i-gr/" TargetMode="External"/><Relationship Id="rId_hyperlink_471" Type="http://schemas.openxmlformats.org/officeDocument/2006/relationships/hyperlink" Target="https://alsi.kz/ru/catalog/istochniki-bespereboynogo-pitaniya-r8h/ibp-apc-bvx1600li-230v-avr-iec-sockets-bvx1600li/" TargetMode="External"/><Relationship Id="rId_hyperlink_472" Type="http://schemas.openxmlformats.org/officeDocument/2006/relationships/hyperlink" Target="https://alsi.kz/ru/catalog/istochniki-bespereboynogo-pitaniya-r8h/ibp-apc-bvx900li-230v-avr-iec-sockets-bvx900li/" TargetMode="External"/><Relationship Id="rId_hyperlink_473" Type="http://schemas.openxmlformats.org/officeDocument/2006/relationships/hyperlink" Target="https://alsi.kz/ru/catalog/istochniki-bespereboynogo-pitaniya-r8h/ibp-apc-easy-ups-on-line-srv-2000va-230v-srv2ki/" TargetMode="External"/><Relationship Id="rId_hyperlink_474" Type="http://schemas.openxmlformats.org/officeDocument/2006/relationships/hyperlink" Target="https://alsi.kz/ru/catalog/istochniki-bespereboynogo-pitaniya-r8h/ibp-apc-smc2000i-smc2000i/" TargetMode="External"/><Relationship Id="rId_hyperlink_475" Type="http://schemas.openxmlformats.org/officeDocument/2006/relationships/hyperlink" Target="https://alsi.kz/ru/catalog/istochniki-bespereboynogo-pitaniya-r8h/ibp-apc-srt1000rmxli-srt1000rmxli/" TargetMode="External"/><Relationship Id="rId_hyperlink_476" Type="http://schemas.openxmlformats.org/officeDocument/2006/relationships/hyperlink" Target="https://alsi.kz/ru/catalog/istochniki-bespereboynogo-pitaniya-r8h/ibp-apc-srt2200xli-srt2200xli/" TargetMode="External"/><Relationship Id="rId_hyperlink_477" Type="http://schemas.openxmlformats.org/officeDocument/2006/relationships/hyperlink" Target="https://alsi.kz/ru/catalog/istochniki-bespereboynogo-pitaniya-r8h/ibp-apc-srt3000xli-srt3000xli/" TargetMode="External"/><Relationship Id="rId_hyperlink_478" Type="http://schemas.openxmlformats.org/officeDocument/2006/relationships/hyperlink" Target="https://alsi.kz/ru/catalog/istochniki-bespereboynogo-pitaniya-r8h/-apc-srt5kxli/" TargetMode="External"/><Relationship Id="rId_hyperlink_479" Type="http://schemas.openxmlformats.org/officeDocument/2006/relationships/hyperlink" Target="https://alsi.kz/ru/catalog/istochniki-bespereboynogo-pitaniya-r8h/ibp-apc-srt8krmxli-srt8krmxli/" TargetMode="External"/><Relationship Id="rId_hyperlink_480" Type="http://schemas.openxmlformats.org/officeDocument/2006/relationships/hyperlink" Target="https://alsi.kz/ru/catalog/istochniki-bespereboynogo-pitaniya-r8h/ibp-apc-srtg8kxli-srtg8kxli/" TargetMode="External"/><Relationship Id="rId_hyperlink_481" Type="http://schemas.openxmlformats.org/officeDocument/2006/relationships/hyperlink" Target="https://alsi.kz/ru/catalog/istochniki-bespereboynogo-pitaniya-r8h/ibp-apc-srtl3000rm4uxli-srtl3000rm4uxli/" TargetMode="External"/><Relationship Id="rId_hyperlink_482" Type="http://schemas.openxmlformats.org/officeDocument/2006/relationships/hyperlink" Target="https://alsi.kz/ru/catalog/istochniki-bespereboynogo-pitaniya-r8h/ibp-apc-srv2krilrk-with-rail-kit-batt-pack-online-srv2krilrk/" TargetMode="External"/><Relationship Id="rId_hyperlink_483" Type="http://schemas.openxmlformats.org/officeDocument/2006/relationships/hyperlink" Target="https://alsi.kz/ru/catalog/istochniki-bespereboynogo-pitaniya-r8h/ibp-apc-srv6krirk-srv-rm-with-railkit-external-battery-pack-srv6krirk/" TargetMode="External"/><Relationship Id="rId_hyperlink_484" Type="http://schemas.openxmlformats.org/officeDocument/2006/relationships/hyperlink" Target="https://alsi.kz/ru/catalog/istochniki-bespereboynogo-pitaniya-r8h/ibp-astergo-astupsla1500usb8i-astupsla1500usb8i/" TargetMode="External"/><Relationship Id="rId_hyperlink_485" Type="http://schemas.openxmlformats.org/officeDocument/2006/relationships/hyperlink" Target="https://alsi.kz/ru/catalog/istochniki-bespereboynogo-pitaniya-r8h/ibp-astergo-astupslrt1100vs2u-astupslrt1100vs2u/" TargetMode="External"/><Relationship Id="rId_hyperlink_486" Type="http://schemas.openxmlformats.org/officeDocument/2006/relationships/hyperlink" Target="https://alsi.kz/ru/catalog/istochniki-bespereboynogo-pitaniya-r8h/ibp-astergo-astupslrt2000vs2u-astupslrt2000vs2u/" TargetMode="External"/><Relationship Id="rId_hyperlink_487" Type="http://schemas.openxmlformats.org/officeDocument/2006/relationships/hyperlink" Target="https://alsi.kz/ru/catalog/istochniki-bespereboynogo-pitaniya-r8h/ibp-astergo-astupslrt3000vs2u-astupslrt3000vs2u/" TargetMode="External"/><Relationship Id="rId_hyperlink_488" Type="http://schemas.openxmlformats.org/officeDocument/2006/relationships/hyperlink" Target="https://alsi.kz/ru/catalog/istochniki-bespereboynogo-pitaniya-r8h/ibp-astergo-astupslrt800vs2u-astupslrt800vs2u/" TargetMode="External"/><Relationship Id="rId_hyperlink_489" Type="http://schemas.openxmlformats.org/officeDocument/2006/relationships/hyperlink" Target="https://alsi.kz/ru/catalog/istochniki-bespereboynogo-pitaniya-r8h/ibp-astergo-astupsort1000ib1u-astupsort1000ib1u/" TargetMode="External"/><Relationship Id="rId_hyperlink_490" Type="http://schemas.openxmlformats.org/officeDocument/2006/relationships/hyperlink" Target="https://alsi.kz/ru/catalog/istochniki-bespereboynogo-pitaniya-r8h/ibp-astergo-astupspgo10klcd2u-astupspgo10klcd2u/" TargetMode="External"/><Relationship Id="rId_hyperlink_491" Type="http://schemas.openxmlformats.org/officeDocument/2006/relationships/hyperlink" Target="https://alsi.kz/ru/catalog/istochniki-bespereboynogo-pitaniya-r8h/ibp-astergo-astupspgo2000lcd2u-astupspgo2000lcd2u/" TargetMode="External"/><Relationship Id="rId_hyperlink_492" Type="http://schemas.openxmlformats.org/officeDocument/2006/relationships/hyperlink" Target="https://alsi.kz/ru/catalog/istochniki-bespereboynogo-pitaniya-r8h/ibp-astergo-astupspgo3000lcd2u-astupspgo3000lcd2u/" TargetMode="External"/><Relationship Id="rId_hyperlink_493" Type="http://schemas.openxmlformats.org/officeDocument/2006/relationships/hyperlink" Target="https://alsi.kz/ru/catalog/istochniki-bespereboynogo-pitaniya-r8h/ibp-astergo-astupspgo6klcd2u-astupspgo6klcd2u/" TargetMode="External"/><Relationship Id="rId_hyperlink_494" Type="http://schemas.openxmlformats.org/officeDocument/2006/relationships/hyperlink" Target="https://alsi.kz/ru/catalog/istochniki-bespereboynogo-pitaniya-r8h/ibp-astergo-astupspgot1000-astupspgot1000/" TargetMode="External"/><Relationship Id="rId_hyperlink_495" Type="http://schemas.openxmlformats.org/officeDocument/2006/relationships/hyperlink" Target="https://alsi.kz/ru/catalog/istochniki-bespereboynogo-pitaniya-r8h/ibp-astergo-astupspgot10ks-astupspgot10ks/" TargetMode="External"/><Relationship Id="rId_hyperlink_496" Type="http://schemas.openxmlformats.org/officeDocument/2006/relationships/hyperlink" Target="https://alsi.kz/ru/catalog/istochniki-bespereboynogo-pitaniya-r8h/ibp-astergo-astupspgot2000-astupspgot2000/" TargetMode="External"/><Relationship Id="rId_hyperlink_497" Type="http://schemas.openxmlformats.org/officeDocument/2006/relationships/hyperlink" Target="https://alsi.kz/ru/catalog/istochniki-bespereboynogo-pitaniya-r8h/ibp-astergo-astupspgot6ks-astupspgot6ks/" TargetMode="External"/><Relationship Id="rId_hyperlink_498" Type="http://schemas.openxmlformats.org/officeDocument/2006/relationships/hyperlink" Target="https://alsi.kz/ru/catalog/istochniki-bespereboynogo-pitaniya-r8h/ibp-eaton-3s-550-din-3s550d/" TargetMode="External"/><Relationship Id="rId_hyperlink_499" Type="http://schemas.openxmlformats.org/officeDocument/2006/relationships/hyperlink" Target="https://alsi.kz/ru/catalog/istochniki-bespereboynogo-pitaniya-r8h/ibp-eaton-5px-2200i-rt3u-g2-5px2200irt3ug2/" TargetMode="External"/><Relationship Id="rId_hyperlink_500" Type="http://schemas.openxmlformats.org/officeDocument/2006/relationships/hyperlink" Target="https://alsi.kz/ru/catalog/istochniki-bespereboynogo-pitaniya-r8h/ibp-eaton-5px-3000i-rt2u-5px3000irt2ug2/" TargetMode="External"/><Relationship Id="rId_hyperlink_501" Type="http://schemas.openxmlformats.org/officeDocument/2006/relationships/hyperlink" Target="https://alsi.kz/ru/catalog/istochniki-bespereboynogo-pitaniya-r8h/ibp-eaton-5sc-2200i-rt2u-5sc2200irt/" TargetMode="External"/><Relationship Id="rId_hyperlink_502" Type="http://schemas.openxmlformats.org/officeDocument/2006/relationships/hyperlink" Target="https://alsi.kz/ru/catalog/istochniki-bespereboynogo-pitaniya-r8h/ibp-eaton-5sc-2200i-rt2u-5sc3000irt/" TargetMode="External"/><Relationship Id="rId_hyperlink_503" Type="http://schemas.openxmlformats.org/officeDocument/2006/relationships/hyperlink" Target="https://alsi.kz/ru/catalog/istochniki-bespereboynogo-pitaniya-r8h/ibp-eaton-9e-9e1000i/" TargetMode="External"/><Relationship Id="rId_hyperlink_504" Type="http://schemas.openxmlformats.org/officeDocument/2006/relationships/hyperlink" Target="https://alsi.kz/ru/catalog/istochniki-bespereboynogo-pitaniya-r8h/ibp-eaton-9e-9e2000i/" TargetMode="External"/><Relationship Id="rId_hyperlink_505" Type="http://schemas.openxmlformats.org/officeDocument/2006/relationships/hyperlink" Target="https://alsi.kz/ru/catalog/istochniki-bespereboynogo-pitaniya-r8h/ibp-eaton-9e-9e3000i/" TargetMode="External"/><Relationship Id="rId_hyperlink_506" Type="http://schemas.openxmlformats.org/officeDocument/2006/relationships/hyperlink" Target="https://alsi.kz/ru/catalog/istochniki-bespereboynogo-pitaniya-r8h/ibp-eaton-9e-9e3000ir/" TargetMode="External"/><Relationship Id="rId_hyperlink_507" Type="http://schemas.openxmlformats.org/officeDocument/2006/relationships/hyperlink" Target="https://alsi.kz/ru/catalog/istochniki-bespereboynogo-pitaniya-r8h/ibp-eaton-9px-5000i-rt3u-netpack-9px5kirtn/" TargetMode="External"/><Relationship Id="rId_hyperlink_508" Type="http://schemas.openxmlformats.org/officeDocument/2006/relationships/hyperlink" Target="https://alsi.kz/ru/catalog/istochniki-bespereboynogo-pitaniya-r8h/ibp-eaton-9sx-1000i-rack2u-9sx1000ir/" TargetMode="External"/><Relationship Id="rId_hyperlink_509" Type="http://schemas.openxmlformats.org/officeDocument/2006/relationships/hyperlink" Target="https://alsi.kz/ru/catalog/istochniki-bespereboynogo-pitaniya-r8h/ibp-eaton-9sx-2000i-rack2u-9sx2000ir/" TargetMode="External"/><Relationship Id="rId_hyperlink_510" Type="http://schemas.openxmlformats.org/officeDocument/2006/relationships/hyperlink" Target="https://alsi.kz/ru/catalog/istochniki-bespereboynogo-pitaniya-r8h/ibp-eaton-eaton-5p-1550i-rack-1u-g2-5p1550irg2/" TargetMode="External"/><Relationship Id="rId_hyperlink_511" Type="http://schemas.openxmlformats.org/officeDocument/2006/relationships/hyperlink" Target="https://alsi.kz/ru/catalog/istochniki-bespereboynogo-pitaniya-r8h/ibp-hp-enterprise-r1500-intl-q1l90a/" TargetMode="External"/><Relationship Id="rId_hyperlink_512" Type="http://schemas.openxmlformats.org/officeDocument/2006/relationships/hyperlink" Target="http://alsi.kz/ru/catalog/batarei-dlya-ibpups/" TargetMode="External"/><Relationship Id="rId_hyperlink_513" Type="http://schemas.openxmlformats.org/officeDocument/2006/relationships/hyperlink" Target="https://alsi.kz/ru/catalog/batarei-dlya-ibpups/akkumulyator-apc-srt48bp-srt48bp/" TargetMode="External"/><Relationship Id="rId_hyperlink_514" Type="http://schemas.openxmlformats.org/officeDocument/2006/relationships/hyperlink" Target="https://alsi.kz/ru/catalog/batarei-dlya-ibpups/akkumulyator-eaton-9sx-ebm-rack2u-9sxebm36r/" TargetMode="External"/><Relationship Id="rId_hyperlink_515" Type="http://schemas.openxmlformats.org/officeDocument/2006/relationships/hyperlink" Target="https://alsi.kz/ru/catalog/batarei-dlya-ibpups/akkumulyator-eaton-9sx-ebm-rack2u-9sxebm48r/" TargetMode="External"/><Relationship Id="rId_hyperlink_516" Type="http://schemas.openxmlformats.org/officeDocument/2006/relationships/hyperlink" Target="https://alsi.kz/ru/catalog/batarei-dlya-ibpups/batareyka-apc-apcrbc152-apcrbc152/" TargetMode="External"/><Relationship Id="rId_hyperlink_517" Type="http://schemas.openxmlformats.org/officeDocument/2006/relationships/hyperlink" Target="https://alsi.kz/ru/catalog/batarei-dlya-ibpups/dopolnitelnaya-batareya-apc-smx120bp-smx120bp/" TargetMode="External"/><Relationship Id="rId_hyperlink_518" Type="http://schemas.openxmlformats.org/officeDocument/2006/relationships/hyperlink" Target="https://alsi.kz/ru/catalog/batarei-dlya-ibpups/ibp-apc-srv36bp-9a-srv36bp-9a/" TargetMode="External"/><Relationship Id="rId_hyperlink_519" Type="http://schemas.openxmlformats.org/officeDocument/2006/relationships/hyperlink" Target="https://alsi.kz/ru/catalog/batarei-dlya-ibpups/ibp-apc-srv72bp-9a-srv72bp-9a/" TargetMode="External"/><Relationship Id="rId_hyperlink_520" Type="http://schemas.openxmlformats.org/officeDocument/2006/relationships/hyperlink" Target="https://alsi.kz/ru/catalog/batarei-dlya-ibpups/dopolnitelnaya-batareya-astergo-astupspgobp3u240v7-astupspgobp3u240v7/" TargetMode="External"/><Relationship Id="rId_hyperlink_521" Type="http://schemas.openxmlformats.org/officeDocument/2006/relationships/hyperlink" Target="https://alsi.kz/ru/catalog/batarei-dlya-ibpups/dopolnitelnaya-batareya-astergo-astupspgobp3u240v9-astupspgobp3u240v9/" TargetMode="External"/><Relationship Id="rId_hyperlink_522" Type="http://schemas.openxmlformats.org/officeDocument/2006/relationships/hyperlink" Target="https://alsi.kz/ru/catalog/batarei-dlya-ibpups/dopolnitelnaya-batareya-eaton-9sx-ebm-9sxebm240/" TargetMode="External"/><Relationship Id="rId_hyperlink_523" Type="http://schemas.openxmlformats.org/officeDocument/2006/relationships/hyperlink" Target="https://alsi.kz/ru/catalog/batarei-dlya-ibpups/modul-batarey-eaton-eaton-9e-ebm-9eebm72/" TargetMode="External"/><Relationship Id="rId_hyperlink_524" Type="http://schemas.openxmlformats.org/officeDocument/2006/relationships/hyperlink" Target="http://alsi.kz/ru/catalog/osvetitelnye-pribory-0y2/" TargetMode="External"/><Relationship Id="rId_hyperlink_525" Type="http://schemas.openxmlformats.org/officeDocument/2006/relationships/hyperlink" Target="https://alsi.kz/ru/catalog/osvetitelnye-pribory-0y2/osvetitelnaya-lampa-barled-bl-td-24-bl-td-24/" TargetMode="External"/><Relationship Id="rId_hyperlink_526" Type="http://schemas.openxmlformats.org/officeDocument/2006/relationships/hyperlink" Target="https://alsi.kz/ru/catalog/osvetitelnye-pribory-0y2/osvetitelnaya-lampa-epistar-966s-966s-12s/" TargetMode="External"/><Relationship Id="rId_hyperlink_527" Type="http://schemas.openxmlformats.org/officeDocument/2006/relationships/hyperlink" Target="https://alsi.kz/ru/catalog/osvetitelnye-pribory-0y2/osvetitelnaya-lampa-epistar-kmp-k27316w-kmp-k27316w/" TargetMode="External"/><Relationship Id="rId_hyperlink_528" Type="http://schemas.openxmlformats.org/officeDocument/2006/relationships/hyperlink" Target="https://alsi.kz/ru/catalog/osvetitelnye-pribory-0y2/osvetitelnaya-lampa-epistar-ktd-c4013715wspot-kruglyy-vstroennyy-ktd-c4013715w/" TargetMode="External"/><Relationship Id="rId_hyperlink_529" Type="http://schemas.openxmlformats.org/officeDocument/2006/relationships/hyperlink" Target="https://alsi.kz/ru/catalog/osvetitelnye-pribory-0y2/osvetitelnaya-lampa-epistar-ktd-c4063310w-ktd-c4063310w/" TargetMode="External"/><Relationship Id="rId_hyperlink_530" Type="http://schemas.openxmlformats.org/officeDocument/2006/relationships/hyperlink" Target="https://alsi.kz/ru/catalog/osvetitelnye-pribory-0y2/osvetitelnaya-lampa-epistar-led-39w-led-39w-5iv/" TargetMode="External"/><Relationship Id="rId_hyperlink_531" Type="http://schemas.openxmlformats.org/officeDocument/2006/relationships/hyperlink" Target="https://alsi.kz/ru/catalog/osvetitelnye-pribory-0y2/osvetitelnaya-lampa-osram-kds-192l40wtrack-liteprojektor-kds-192l40w/" TargetMode="External"/><Relationship Id="rId_hyperlink_532" Type="http://schemas.openxmlformats.org/officeDocument/2006/relationships/hyperlink" Target="https://alsi.kz/ru/catalog/osvetitelnye-pribory-0y2/osvetitelnaya-lampa-osram-led-track-light-rail-led-track-light-rail/" TargetMode="External"/><Relationship Id="rId_hyperlink_533" Type="http://schemas.openxmlformats.org/officeDocument/2006/relationships/hyperlink" Target="http://alsi.kz/ru/catalog/printery-skanery-mfu-kus/" TargetMode="External"/><Relationship Id="rId_hyperlink_534" Type="http://schemas.openxmlformats.org/officeDocument/2006/relationships/hyperlink" Target="http://alsi.kz/ru/catalog/mfu-lazernye-monokhromnye/" TargetMode="External"/><Relationship Id="rId_hyperlink_535" Type="http://schemas.openxmlformats.org/officeDocument/2006/relationships/hyperlink" Target="https://alsi.kz/ru/catalog/mfu-lazernye-monokhromnye/printer-canon-i-sensys-mf267dw-ii-5938c008/" TargetMode="External"/><Relationship Id="rId_hyperlink_536" Type="http://schemas.openxmlformats.org/officeDocument/2006/relationships/hyperlink" Target="https://alsi.kz/ru/catalog/mfu-lazernye-monokhromnye/mfp-canon-i-sensys-mf287dw-6354c009/" TargetMode="External"/><Relationship Id="rId_hyperlink_537" Type="http://schemas.openxmlformats.org/officeDocument/2006/relationships/hyperlink" Target="https://alsi.kz/ru/catalog/mfu-lazernye-monokhromnye/mfp-canon-i-sensys-mf287dw-6354c0095647c002/" TargetMode="External"/><Relationship Id="rId_hyperlink_538" Type="http://schemas.openxmlformats.org/officeDocument/2006/relationships/hyperlink" Target="https://alsi.kz/ru/catalog/mfu-lazernye-monokhromnye/mfp-canon-i-sensys-mf287dw-6354c0095648c002/" TargetMode="External"/><Relationship Id="rId_hyperlink_539" Type="http://schemas.openxmlformats.org/officeDocument/2006/relationships/hyperlink" Target="https://alsi.kz/ru/catalog/mfu-lazernye-monokhromnye/mfp-hp-europe-hp-laserjet-enterprise-x50452dn-675r8ab19/" TargetMode="External"/><Relationship Id="rId_hyperlink_540" Type="http://schemas.openxmlformats.org/officeDocument/2006/relationships/hyperlink" Target="https://alsi.kz/ru/catalog/mfu-lazernye-monokhromnye/mfp-hp-europe-hp-laserjet-enterpriseflow-x62757zs-675u1ab19/" TargetMode="External"/><Relationship Id="rId_hyperlink_541" Type="http://schemas.openxmlformats.org/officeDocument/2006/relationships/hyperlink" Target="https://alsi.kz/ru/catalog/mfu-lazernye-monokhromnye/mfp-hp-europe-laserjet-mfp-8601dn-9s186ab19/" TargetMode="External"/><Relationship Id="rId_hyperlink_542" Type="http://schemas.openxmlformats.org/officeDocument/2006/relationships/hyperlink" Target="https://alsi.kz/ru/catalog/mfu-lazernye-monokhromnye/mfp-hp-europe-m236d-9yf94ab19/" TargetMode="External"/><Relationship Id="rId_hyperlink_543" Type="http://schemas.openxmlformats.org/officeDocument/2006/relationships/hyperlink" Target="http://alsi.kz/ru/catalog/mfu-lazernye-tsvetnye/" TargetMode="External"/><Relationship Id="rId_hyperlink_544" Type="http://schemas.openxmlformats.org/officeDocument/2006/relationships/hyperlink" Target="https://alsi.kz/ru/catalog/mfu-lazernye-tsvetnye/mfp-canon-imageforce-c7165-6382c005/" TargetMode="External"/><Relationship Id="rId_hyperlink_545" Type="http://schemas.openxmlformats.org/officeDocument/2006/relationships/hyperlink" Target="https://alsi.kz/ru/catalog/mfu-lazernye-tsvetnye/mfp-canon-imagerunner-advance-dx-c3926i-5963c005/" TargetMode="External"/><Relationship Id="rId_hyperlink_546" Type="http://schemas.openxmlformats.org/officeDocument/2006/relationships/hyperlink" Target="https://alsi.kz/ru/catalog/mfu-lazernye-tsvetnye/mfp-canon-imagerunner-advance-dx-c3720i-5963c005bundle/" TargetMode="External"/><Relationship Id="rId_hyperlink_547" Type="http://schemas.openxmlformats.org/officeDocument/2006/relationships/hyperlink" Target="https://alsi.kz/ru/catalog/mfu-lazernye-tsvetnye/mfp-canon-imagerunner-c3326i-5965c005bundle/" TargetMode="External"/><Relationship Id="rId_hyperlink_548" Type="http://schemas.openxmlformats.org/officeDocument/2006/relationships/hyperlink" Target="https://alsi.kz/ru/catalog/mfu-lazernye-tsvetnye/mfp-hp-europe-color-laserjet-5800zf-58r10ab19/" TargetMode="External"/><Relationship Id="rId_hyperlink_549" Type="http://schemas.openxmlformats.org/officeDocument/2006/relationships/hyperlink" Target="https://alsi.kz/ru/catalog/mfu-lazernye-tsvetnye/mfp-hp-europe-color-laserjet-enterprise-flow-mfp-6800zf-6qn36ab19/" TargetMode="External"/><Relationship Id="rId_hyperlink_550" Type="http://schemas.openxmlformats.org/officeDocument/2006/relationships/hyperlink" Target="https://alsi.kz/ru/catalog/mfu-lazernye-tsvetnye/mfp-hp-europe-laserjet-5800dn-6qn29ab19/" TargetMode="External"/><Relationship Id="rId_hyperlink_551" Type="http://schemas.openxmlformats.org/officeDocument/2006/relationships/hyperlink" Target="http://alsi.kz/ru/catalog/printery-lazernye-monokhromnye/" TargetMode="External"/><Relationship Id="rId_hyperlink_552" Type="http://schemas.openxmlformats.org/officeDocument/2006/relationships/hyperlink" Target="https://alsi.kz/ru/catalog/printery-lazernye-monokhromnye/mfp-canon-imageforce-8186-6963c004/" TargetMode="External"/><Relationship Id="rId_hyperlink_553" Type="http://schemas.openxmlformats.org/officeDocument/2006/relationships/hyperlink" Target="https://alsi.kz/ru/catalog/printery-lazernye-monokhromnye/printer-canon-i-sensys-lbp243dw-ii-7187c013/" TargetMode="External"/><Relationship Id="rId_hyperlink_554" Type="http://schemas.openxmlformats.org/officeDocument/2006/relationships/hyperlink" Target="https://alsi.kz/ru/catalog/printery-lazernye-monokhromnye/printer-canon-i-sensys-lbp246dw-ii-7187c006/" TargetMode="External"/><Relationship Id="rId_hyperlink_555" Type="http://schemas.openxmlformats.org/officeDocument/2006/relationships/hyperlink" Target="https://alsi.kz/ru/catalog/printery-lazernye-monokhromnye/printer-canon-lbp6030b/" TargetMode="External"/><Relationship Id="rId_hyperlink_556" Type="http://schemas.openxmlformats.org/officeDocument/2006/relationships/hyperlink" Target="https://alsi.kz/ru/catalog/printery-lazernye-monokhromnye/printer-hp-europe-laserjet-m111w-7md68ab19/" TargetMode="External"/><Relationship Id="rId_hyperlink_557" Type="http://schemas.openxmlformats.org/officeDocument/2006/relationships/hyperlink" Target="https://alsi.kz/ru/catalog/printery-lazernye-monokhromnye/printer-hp-europe-laserjet-pro-m501dn-j8h61ab19/" TargetMode="External"/><Relationship Id="rId_hyperlink_558" Type="http://schemas.openxmlformats.org/officeDocument/2006/relationships/hyperlink" Target="http://alsi.kz/ru/catalog/printery-lazernye-tsvetnye/" TargetMode="External"/><Relationship Id="rId_hyperlink_559" Type="http://schemas.openxmlformats.org/officeDocument/2006/relationships/hyperlink" Target="https://alsi.kz/ru/catalog/printery-lazernye-tsvetnye/printer-hp-europe-color-laserjet-pro-3203dn-8d7l2ab19/" TargetMode="External"/><Relationship Id="rId_hyperlink_560" Type="http://schemas.openxmlformats.org/officeDocument/2006/relationships/hyperlink" Target="https://alsi.kz/ru/catalog/printery-lazernye-tsvetnye/printer-hp-europe-laserjet-5700dn-6qn28ab19/" TargetMode="External"/><Relationship Id="rId_hyperlink_561" Type="http://schemas.openxmlformats.org/officeDocument/2006/relationships/hyperlink" Target="http://alsi.kz/ru/catalog/skanery/" TargetMode="External"/><Relationship Id="rId_hyperlink_562" Type="http://schemas.openxmlformats.org/officeDocument/2006/relationships/hyperlink" Target="https://alsi.kz/ru/catalog/skanery/skaner-canon-document-scanner-dr-s350nw-6897c009aa/" TargetMode="External"/><Relationship Id="rId_hyperlink_563" Type="http://schemas.openxmlformats.org/officeDocument/2006/relationships/hyperlink" Target="https://alsi.kz/ru/catalog/skanery/skaner-canon-imageformula-dr-c230-2646c003bundle/" TargetMode="External"/><Relationship Id="rId_hyperlink_564" Type="http://schemas.openxmlformats.org/officeDocument/2006/relationships/hyperlink" Target="https://alsi.kz/ru/catalog/skanery/skaner-canon-imageformula-dr-c240--ripdf-25-0651c003bundle/" TargetMode="External"/><Relationship Id="rId_hyperlink_565" Type="http://schemas.openxmlformats.org/officeDocument/2006/relationships/hyperlink" Target="https://alsi.kz/ru/catalog/skanery/skaner-canon-lide-300-2995c010/" TargetMode="External"/><Relationship Id="rId_hyperlink_566" Type="http://schemas.openxmlformats.org/officeDocument/2006/relationships/hyperlink" Target="https://alsi.kz/ru/catalog/skanery/skaner-hp-europe-scanjet-pro-2000-s2-6fw06ab19/" TargetMode="External"/><Relationship Id="rId_hyperlink_567" Type="http://schemas.openxmlformats.org/officeDocument/2006/relationships/hyperlink" Target="https://alsi.kz/ru/catalog/skanery/skaner-hp-europe-scanjet-pro-2500-f1-l2747ab19/" TargetMode="External"/><Relationship Id="rId_hyperlink_568" Type="http://schemas.openxmlformats.org/officeDocument/2006/relationships/hyperlink" Target="https://alsi.kz/ru/catalog/skanery/skaner-hp-europe-scanjet-pro-4200-s1-apd-8q4w2ab19/" TargetMode="External"/><Relationship Id="rId_hyperlink_569" Type="http://schemas.openxmlformats.org/officeDocument/2006/relationships/hyperlink" Target="http://alsi.kz/ru/catalog/struynye-mfu/" TargetMode="External"/><Relationship Id="rId_hyperlink_570" Type="http://schemas.openxmlformats.org/officeDocument/2006/relationships/hyperlink" Target="https://alsi.kz/ru/catalog/struynye-mfu/mfp-hp-europe-officejet-pro-9120b-4v2n8c613/" TargetMode="External"/><Relationship Id="rId_hyperlink_571" Type="http://schemas.openxmlformats.org/officeDocument/2006/relationships/hyperlink" Target="http://alsi.kz/ru/catalog/struynye-printery/" TargetMode="External"/><Relationship Id="rId_hyperlink_572" Type="http://schemas.openxmlformats.org/officeDocument/2006/relationships/hyperlink" Target="https://alsi.kz/ru/catalog/struynye-printery/printer-hp-europe-officejet-202-mobile-n4k99ca82/" TargetMode="External"/><Relationship Id="rId_hyperlink_573" Type="http://schemas.openxmlformats.org/officeDocument/2006/relationships/hyperlink" Target="http://alsi.kz/ru/catalog/raskhodnye-materialy/" TargetMode="External"/><Relationship Id="rId_hyperlink_574" Type="http://schemas.openxmlformats.org/officeDocument/2006/relationships/hyperlink" Target="http://alsi.kz/ru/catalog/aksessuary-k-printeram-i-mfu/" TargetMode="External"/><Relationship Id="rId_hyperlink_575" Type="http://schemas.openxmlformats.org/officeDocument/2006/relationships/hyperlink" Target="https://alsi.kz/ru/catalog/aksessuary-k-printeram-i-mfu/avtopodatchik-dokumentov-canon-long-sheet-catch-tray-d1-6604c001/" TargetMode="External"/><Relationship Id="rId_hyperlink_576" Type="http://schemas.openxmlformats.org/officeDocument/2006/relationships/hyperlink" Target="https://alsi.kz/ru/catalog/aksessuary-k-printeram-i-mfu/aksessuary-dlya-printera-canon-dadf-ba1-3813c001/" TargetMode="External"/><Relationship Id="rId_hyperlink_577" Type="http://schemas.openxmlformats.org/officeDocument/2006/relationships/hyperlink" Target="https://alsi.kz/ru/catalog/aksessuary-k-printeram-i-mfu/aksessuary-dlya-printera-canon-long-sheet-feeding-tray-b1-6607c001/" TargetMode="External"/><Relationship Id="rId_hyperlink_578" Type="http://schemas.openxmlformats.org/officeDocument/2006/relationships/hyperlink" Target="https://alsi.kz/ru/catalog/aksessuary-k-printeram-i-mfu/developer-hp-europe-z7y70a-z7y70a/" TargetMode="External"/><Relationship Id="rId_hyperlink_579" Type="http://schemas.openxmlformats.org/officeDocument/2006/relationships/hyperlink" Target="https://alsi.kz/ru/catalog/aksessuary-k-printeram-i-mfu/-hp-ce515a/" TargetMode="External"/><Relationship Id="rId_hyperlink_580" Type="http://schemas.openxmlformats.org/officeDocument/2006/relationships/hyperlink" Target="https://alsi.kz/ru/catalog/aksessuary-k-printeram-i-mfu/komplekt-dlya-obslujivaniya-hp-europe-f2g77a-f2g77a/" TargetMode="External"/><Relationship Id="rId_hyperlink_581" Type="http://schemas.openxmlformats.org/officeDocument/2006/relationships/hyperlink" Target="https://alsi.kz/ru/catalog/aksessuary-k-printeram-i-mfu/komplekt-rolikov-hp-europe-c1p70a-c1p70a/" TargetMode="External"/><Relationship Id="rId_hyperlink_582" Type="http://schemas.openxmlformats.org/officeDocument/2006/relationships/hyperlink" Target="https://alsi.kz/ru/catalog/aksessuary-k-printeram-i-mfu/lotok-hp-europe-clr-lj-gray-550-sheet-paper-tray-65a32a/" TargetMode="External"/><Relationship Id="rId_hyperlink_583" Type="http://schemas.openxmlformats.org/officeDocument/2006/relationships/hyperlink" Target="https://alsi.kz/ru/catalog/aksessuary-k-printeram-i-mfu/lotok-dlya-bumagi-canon-1st-copy-tray-kit-b1-6618c001/" TargetMode="External"/><Relationship Id="rId_hyperlink_584" Type="http://schemas.openxmlformats.org/officeDocument/2006/relationships/hyperlink" Target="https://alsi.kz/ru/catalog/aksessuary-k-printeram-i-mfu/lotok-dlya-bumagi-hp-europe-lotok-dlya-bumagi-hp-laserjet-6c7m6a-6c7m6a/" TargetMode="External"/><Relationship Id="rId_hyperlink_585" Type="http://schemas.openxmlformats.org/officeDocument/2006/relationships/hyperlink" Target="https://alsi.kz/ru/catalog/aksessuary-k-printeram-i-mfu/podstavka-canon-type-s3-5545c001/" TargetMode="External"/><Relationship Id="rId_hyperlink_586" Type="http://schemas.openxmlformats.org/officeDocument/2006/relationships/hyperlink" Target="https://alsi.kz/ru/catalog/aksessuary-k-printeram-i-mfu/-i-hp-kit/" TargetMode="External"/><Relationship Id="rId_hyperlink_587" Type="http://schemas.openxmlformats.org/officeDocument/2006/relationships/hyperlink" Target="https://alsi.kz/ru/catalog/aksessuary-k-printeram-i-mfu/ustroystvo-podachi-canon-canon-f1-dlya-imageforce-c7165-6597c003/" TargetMode="External"/><Relationship Id="rId_hyperlink_588" Type="http://schemas.openxmlformats.org/officeDocument/2006/relationships/hyperlink" Target="https://alsi.kz/ru/catalog/aksessuary-k-printeram-i-mfu/finisher-canon-staple-finisher-aq1-6981c003/" TargetMode="External"/><Relationship Id="rId_hyperlink_589" Type="http://schemas.openxmlformats.org/officeDocument/2006/relationships/hyperlink" Target="http://alsi.kz/ru/catalog/zapasnye-chasti/" TargetMode="External"/><Relationship Id="rId_hyperlink_590" Type="http://schemas.openxmlformats.org/officeDocument/2006/relationships/hyperlink" Target="https://alsi.kz/ru/catalog/zapasnye-chasti/hpibatnbpb450-fp09/" TargetMode="External"/><Relationship Id="rId_hyperlink_591" Type="http://schemas.openxmlformats.org/officeDocument/2006/relationships/hyperlink" Target="https://alsi.kz/ru/catalog/zapasnye-chasti/hpifsrpr-l0h25-67901/" TargetMode="External"/><Relationship Id="rId_hyperlink_592" Type="http://schemas.openxmlformats.org/officeDocument/2006/relationships/hyperlink" Target="https://alsi.kz/ru/catalog/zapasnye-chasti/hpimbrnb-642754-001/" TargetMode="External"/><Relationship Id="rId_hyperlink_593" Type="http://schemas.openxmlformats.org/officeDocument/2006/relationships/hyperlink" Target="https://alsi.kz/ru/catalog/zapasnye-chasti/baraban-canon-c-exv-59-drum-unit-3761c002/" TargetMode="External"/><Relationship Id="rId_hyperlink_594" Type="http://schemas.openxmlformats.org/officeDocument/2006/relationships/hyperlink" Target="https://alsi.kz/ru/catalog/zapasnye-chasti/baraban-canon-c-exv42-bk-6954b002/" TargetMode="External"/><Relationship Id="rId_hyperlink_595" Type="http://schemas.openxmlformats.org/officeDocument/2006/relationships/hyperlink" Target="https://alsi.kz/ru/catalog/zapasnye-chasti/baraban-hp-europe-cf219a-cf219a/" TargetMode="External"/><Relationship Id="rId_hyperlink_596" Type="http://schemas.openxmlformats.org/officeDocument/2006/relationships/hyperlink" Target="https://alsi.kz/ru/catalog/zapasnye-chasti/baraban-hp-cf364a/" TargetMode="External"/><Relationship Id="rId_hyperlink_597" Type="http://schemas.openxmlformats.org/officeDocument/2006/relationships/hyperlink" Target="https://alsi.kz/ru/catalog/zapasnye-chasti/-hp-l2718a/" TargetMode="External"/><Relationship Id="rId_hyperlink_598" Type="http://schemas.openxmlformats.org/officeDocument/2006/relationships/hyperlink" Target="https://alsi.kz/ru/catalog/zapasnye-chasti/pechatayushchaya-golovka-hp-europe-3yp61ae-3yp61ae/" TargetMode="External"/><Relationship Id="rId_hyperlink_599" Type="http://schemas.openxmlformats.org/officeDocument/2006/relationships/hyperlink" Target="https://alsi.kz/ru/catalog/zapasnye-chasti/privod-canon-fe3-3011-000000-fe3-3011-000000/" TargetMode="External"/><Relationship Id="rId_hyperlink_600" Type="http://schemas.openxmlformats.org/officeDocument/2006/relationships/hyperlink" Target="https://alsi.kz/ru/catalog/zapasnye-chasti/-hp-ce516a/" TargetMode="External"/><Relationship Id="rId_hyperlink_601" Type="http://schemas.openxmlformats.org/officeDocument/2006/relationships/hyperlink" Target="http://alsi.kz/ru/catalog/kartridzhi-dlya-lazernykh-printerov-mfu-kopirov/" TargetMode="External"/><Relationship Id="rId_hyperlink_602" Type="http://schemas.openxmlformats.org/officeDocument/2006/relationships/hyperlink" Target="https://alsi.kz/ru/catalog/kartridzhi-dlya-lazernykh-printerov-mfu-kopirov/baraban-sharp-zt-20dr-zt-20dr/" TargetMode="External"/><Relationship Id="rId_hyperlink_603" Type="http://schemas.openxmlformats.org/officeDocument/2006/relationships/hyperlink" Target="https://alsi.kz/ru/catalog/kartridzhi-dlya-lazernykh-printerov-mfu-kopirov/kartridj-canon-070-5639c002/" TargetMode="External"/><Relationship Id="rId_hyperlink_604" Type="http://schemas.openxmlformats.org/officeDocument/2006/relationships/hyperlink" Target="https://alsi.kz/ru/catalog/kartridzhi-dlya-lazernykh-printerov-mfu-kopirov/kartridj-canon-707-707b/" TargetMode="External"/><Relationship Id="rId_hyperlink_605" Type="http://schemas.openxmlformats.org/officeDocument/2006/relationships/hyperlink" Target="https://alsi.kz/ru/catalog/kartridzhi-dlya-lazernykh-printerov-mfu-kopirov/kartridj-canon-707c-707c/" TargetMode="External"/><Relationship Id="rId_hyperlink_606" Type="http://schemas.openxmlformats.org/officeDocument/2006/relationships/hyperlink" Target="https://alsi.kz/ru/catalog/kartridzhi-dlya-lazernykh-printerov-mfu-kopirov/kartridj-canon-707m-707m/" TargetMode="External"/><Relationship Id="rId_hyperlink_607" Type="http://schemas.openxmlformats.org/officeDocument/2006/relationships/hyperlink" Target="https://alsi.kz/ru/catalog/kartridzhi-dlya-lazernykh-printerov-mfu-kopirov/kartridj-canon-707y-707y/" TargetMode="External"/><Relationship Id="rId_hyperlink_608" Type="http://schemas.openxmlformats.org/officeDocument/2006/relationships/hyperlink" Target="https://alsi.kz/ru/catalog/kartridzhi-dlya-lazernykh-printerov-mfu-kopirov/kartridj-canon-crg-064-bk-4937c001/" TargetMode="External"/><Relationship Id="rId_hyperlink_609" Type="http://schemas.openxmlformats.org/officeDocument/2006/relationships/hyperlink" Target="https://alsi.kz/ru/catalog/kartridzhi-dlya-lazernykh-printerov-mfu-kopirov/kartridj-canon-crg-064-m-4933c001/" TargetMode="External"/><Relationship Id="rId_hyperlink_610" Type="http://schemas.openxmlformats.org/officeDocument/2006/relationships/hyperlink" Target="https://alsi.kz/ru/catalog/kartridzhi-dlya-lazernykh-printerov-mfu-kopirov/kartridj-canon-crg-075-bk-6365c002/" TargetMode="External"/><Relationship Id="rId_hyperlink_611" Type="http://schemas.openxmlformats.org/officeDocument/2006/relationships/hyperlink" Target="https://alsi.kz/ru/catalog/kartridzhi-dlya-lazernykh-printerov-mfu-kopirov/kartridj-canon-crg-075-c-6364c002/" TargetMode="External"/><Relationship Id="rId_hyperlink_612" Type="http://schemas.openxmlformats.org/officeDocument/2006/relationships/hyperlink" Target="https://alsi.kz/ru/catalog/kartridzhi-dlya-lazernykh-printerov-mfu-kopirov/kartridj-canon-crg-075-m-6363c002/" TargetMode="External"/><Relationship Id="rId_hyperlink_613" Type="http://schemas.openxmlformats.org/officeDocument/2006/relationships/hyperlink" Target="https://alsi.kz/ru/catalog/kartridzhi-dlya-lazernykh-printerov-mfu-kopirov/kartridj-canon-crg-075-y-6362c002/" TargetMode="External"/><Relationship Id="rId_hyperlink_614" Type="http://schemas.openxmlformats.org/officeDocument/2006/relationships/hyperlink" Target="https://alsi.kz/ru/catalog/kartridzhi-dlya-lazernykh-printerov-mfu-kopirov/kartridj-canon-for-drum-lbp5200-701/" TargetMode="External"/><Relationship Id="rId_hyperlink_615" Type="http://schemas.openxmlformats.org/officeDocument/2006/relationships/hyperlink" Target="https://alsi.kz/ru/catalog/kartridzhi-dlya-lazernykh-printerov-mfu-kopirov/kartridj-canon-lbp-cartridge-071-5645c002/" TargetMode="External"/><Relationship Id="rId_hyperlink_616" Type="http://schemas.openxmlformats.org/officeDocument/2006/relationships/hyperlink" Target="https://alsi.kz/ru/catalog/kartridzhi-dlya-lazernykh-printerov-mfu-kopirov/kartridj-canon-m-canon-m/" TargetMode="External"/><Relationship Id="rId_hyperlink_617" Type="http://schemas.openxmlformats.org/officeDocument/2006/relationships/hyperlink" Target="https://alsi.kz/ru/catalog/kartridzhi-dlya-lazernykh-printerov-mfu-kopirov/kartridj-epson-c13s050005-c13s050005/" TargetMode="External"/><Relationship Id="rId_hyperlink_618" Type="http://schemas.openxmlformats.org/officeDocument/2006/relationships/hyperlink" Target="https://alsi.kz/ru/catalog/kartridzhi-dlya-lazernykh-printerov-mfu-kopirov/kartridj-europrint-crg-714-for-canon-analog-ep-b-crg714/" TargetMode="External"/><Relationship Id="rId_hyperlink_619" Type="http://schemas.openxmlformats.org/officeDocument/2006/relationships/hyperlink" Target="https://alsi.kz/ru/catalog/kartridzhi-dlya-lazernykh-printerov-mfu-kopirov/kartridj-hp-europe-147x-w1470x/" TargetMode="External"/><Relationship Id="rId_hyperlink_620" Type="http://schemas.openxmlformats.org/officeDocument/2006/relationships/hyperlink" Target="https://alsi.kz/ru/catalog/kartridzhi-dlya-lazernykh-printerov-mfu-kopirov/kartridj-hp-europe-92291a-92291a/" TargetMode="External"/><Relationship Id="rId_hyperlink_621" Type="http://schemas.openxmlformats.org/officeDocument/2006/relationships/hyperlink" Target="https://alsi.kz/ru/catalog/kartridzhi-dlya-lazernykh-printerov-mfu-kopirov/kartridj-hp-europe-92295a-92295a/" TargetMode="External"/><Relationship Id="rId_hyperlink_622" Type="http://schemas.openxmlformats.org/officeDocument/2006/relationships/hyperlink" Target="https://alsi.kz/ru/catalog/kartridzhi-dlya-lazernykh-printerov-mfu-kopirov/kartridj-hp-europe-938e-evomore-yellow-original-ink-cartridge-4s6y1pe/" TargetMode="External"/><Relationship Id="rId_hyperlink_623" Type="http://schemas.openxmlformats.org/officeDocument/2006/relationships/hyperlink" Target="https://alsi.kz/ru/catalog/kartridzhi-dlya-lazernykh-printerov-mfu-kopirov/kartridj-hp-europe-c3903a-c3903a/" TargetMode="External"/><Relationship Id="rId_hyperlink_624" Type="http://schemas.openxmlformats.org/officeDocument/2006/relationships/hyperlink" Target="https://alsi.kz/ru/catalog/kartridzhi-dlya-lazernykh-printerov-mfu-kopirov/kartridj-hp-europe-c3968a-c3968a/" TargetMode="External"/><Relationship Id="rId_hyperlink_625" Type="http://schemas.openxmlformats.org/officeDocument/2006/relationships/hyperlink" Target="https://alsi.kz/ru/catalog/kartridzhi-dlya-lazernykh-printerov-mfu-kopirov/kartridzh-hp-c9731a/" TargetMode="External"/><Relationship Id="rId_hyperlink_626" Type="http://schemas.openxmlformats.org/officeDocument/2006/relationships/hyperlink" Target="https://alsi.kz/ru/catalog/kartridzhi-dlya-lazernykh-printerov-mfu-kopirov/kartridzh-hp-c9732a/" TargetMode="External"/><Relationship Id="rId_hyperlink_627" Type="http://schemas.openxmlformats.org/officeDocument/2006/relationships/hyperlink" Target="https://alsi.kz/ru/catalog/kartridzhi-dlya-lazernykh-printerov-mfu-kopirov/kartridzh-hp-c9733a/" TargetMode="External"/><Relationship Id="rId_hyperlink_628" Type="http://schemas.openxmlformats.org/officeDocument/2006/relationships/hyperlink" Target="https://alsi.kz/ru/catalog/kartridzhi-dlya-lazernykh-printerov-mfu-kopirov/kartridzh-hp-cc530a/" TargetMode="External"/><Relationship Id="rId_hyperlink_629" Type="http://schemas.openxmlformats.org/officeDocument/2006/relationships/hyperlink" Target="https://alsi.kz/ru/catalog/kartridzhi-dlya-lazernykh-printerov-mfu-kopirov/kartridzh-hp-cc531a/" TargetMode="External"/><Relationship Id="rId_hyperlink_630" Type="http://schemas.openxmlformats.org/officeDocument/2006/relationships/hyperlink" Target="https://alsi.kz/ru/catalog/kartridzhi-dlya-lazernykh-printerov-mfu-kopirov/kartridzh-hp-cc532a/" TargetMode="External"/><Relationship Id="rId_hyperlink_631" Type="http://schemas.openxmlformats.org/officeDocument/2006/relationships/hyperlink" Target="https://alsi.kz/ru/catalog/kartridzhi-dlya-lazernykh-printerov-mfu-kopirov/kartridzh-hp-ce255a/" TargetMode="External"/><Relationship Id="rId_hyperlink_632" Type="http://schemas.openxmlformats.org/officeDocument/2006/relationships/hyperlink" Target="https://alsi.kz/ru/catalog/kartridzhi-dlya-lazernykh-printerov-mfu-kopirov/kartridzh-hp-ce271a/" TargetMode="External"/><Relationship Id="rId_hyperlink_633" Type="http://schemas.openxmlformats.org/officeDocument/2006/relationships/hyperlink" Target="https://alsi.kz/ru/catalog/kartridzhi-dlya-lazernykh-printerov-mfu-kopirov/kartridzh-hp-ce273a/" TargetMode="External"/><Relationship Id="rId_hyperlink_634" Type="http://schemas.openxmlformats.org/officeDocument/2006/relationships/hyperlink" Target="https://alsi.kz/ru/catalog/kartridzhi-dlya-lazernykh-printerov-mfu-kopirov/kartridzh-hp-ce322a/" TargetMode="External"/><Relationship Id="rId_hyperlink_635" Type="http://schemas.openxmlformats.org/officeDocument/2006/relationships/hyperlink" Target="https://alsi.kz/ru/catalog/kartridzhi-dlya-lazernykh-printerov-mfu-kopirov/kartridj-hp-europe-ce400x-ce400x/" TargetMode="External"/><Relationship Id="rId_hyperlink_636" Type="http://schemas.openxmlformats.org/officeDocument/2006/relationships/hyperlink" Target="https://alsi.kz/ru/catalog/kartridzhi-dlya-lazernykh-printerov-mfu-kopirov/-hp-ce505d/" TargetMode="External"/><Relationship Id="rId_hyperlink_637" Type="http://schemas.openxmlformats.org/officeDocument/2006/relationships/hyperlink" Target="https://alsi.kz/ru/catalog/kartridzhi-dlya-lazernykh-printerov-mfu-kopirov/kartridzh-hp-cf283a/" TargetMode="External"/><Relationship Id="rId_hyperlink_638" Type="http://schemas.openxmlformats.org/officeDocument/2006/relationships/hyperlink" Target="https://alsi.kz/ru/catalog/kartridzhi-dlya-lazernykh-printerov-mfu-kopirov/kartridj-hp-europe-cf300ah-cf300ah/" TargetMode="External"/><Relationship Id="rId_hyperlink_639" Type="http://schemas.openxmlformats.org/officeDocument/2006/relationships/hyperlink" Target="https://alsi.kz/ru/catalog/kartridzhi-dlya-lazernykh-printerov-mfu-kopirov/kartridj-hp-europe-cf301ah-cf301ah/" TargetMode="External"/><Relationship Id="rId_hyperlink_640" Type="http://schemas.openxmlformats.org/officeDocument/2006/relationships/hyperlink" Target="https://alsi.kz/ru/catalog/kartridzhi-dlya-lazernykh-printerov-mfu-kopirov/kartridj-hp-europe-cf302ah-cf302ah/" TargetMode="External"/><Relationship Id="rId_hyperlink_641" Type="http://schemas.openxmlformats.org/officeDocument/2006/relationships/hyperlink" Target="https://alsi.kz/ru/catalog/kartridzhi-dlya-lazernykh-printerov-mfu-kopirov/kartridj-hp-europe-cf303ah827h-contract-original-toner-cartridge-cf303ah/" TargetMode="External"/><Relationship Id="rId_hyperlink_642" Type="http://schemas.openxmlformats.org/officeDocument/2006/relationships/hyperlink" Target="https://alsi.kz/ru/catalog/kartridzhi-dlya-lazernykh-printerov-mfu-kopirov/kartridj-hp-europe-cf412a-cf412a/" TargetMode="External"/><Relationship Id="rId_hyperlink_643" Type="http://schemas.openxmlformats.org/officeDocument/2006/relationships/hyperlink" Target="https://alsi.kz/ru/catalog/kartridzhi-dlya-lazernykh-printerov-mfu-kopirov/kartridj-hp-europe-cf413a-cf413a/" TargetMode="External"/><Relationship Id="rId_hyperlink_644" Type="http://schemas.openxmlformats.org/officeDocument/2006/relationships/hyperlink" Target="https://alsi.kz/ru/catalog/kartridzhi-dlya-lazernykh-printerov-mfu-kopirov/kartridj-hp-europe-cf473xc-cf473xc/" TargetMode="External"/><Relationship Id="rId_hyperlink_645" Type="http://schemas.openxmlformats.org/officeDocument/2006/relationships/hyperlink" Target="https://alsi.kz/ru/catalog/kartridzhi-dlya-lazernykh-printerov-mfu-kopirov/kartridj-hp-europe-cf533a205a-cf533a/" TargetMode="External"/><Relationship Id="rId_hyperlink_646" Type="http://schemas.openxmlformats.org/officeDocument/2006/relationships/hyperlink" Target="https://alsi.kz/ru/catalog/kartridzhi-dlya-lazernykh-printerov-mfu-kopirov/kartridj-hp-europe-cf540a-cf540a/" TargetMode="External"/><Relationship Id="rId_hyperlink_647" Type="http://schemas.openxmlformats.org/officeDocument/2006/relationships/hyperlink" Target="https://alsi.kz/ru/catalog/kartridzhi-dlya-lazernykh-printerov-mfu-kopirov/kartridj-hp-europe-cf541a-cf541a/" TargetMode="External"/><Relationship Id="rId_hyperlink_648" Type="http://schemas.openxmlformats.org/officeDocument/2006/relationships/hyperlink" Target="https://alsi.kz/ru/catalog/kartridzhi-dlya-lazernykh-printerov-mfu-kopirov/kartridzh-hp-q5949a/" TargetMode="External"/><Relationship Id="rId_hyperlink_649" Type="http://schemas.openxmlformats.org/officeDocument/2006/relationships/hyperlink" Target="https://alsi.kz/ru/catalog/kartridzhi-dlya-lazernykh-printerov-mfu-kopirov/kartridj-hp-europe-q7563a-q7563a/" TargetMode="External"/><Relationship Id="rId_hyperlink_650" Type="http://schemas.openxmlformats.org/officeDocument/2006/relationships/hyperlink" Target="https://alsi.kz/ru/catalog/kartridzhi-dlya-lazernykh-printerov-mfu-kopirov/kartridj-hp-europe-w2012a659a-w2012a/" TargetMode="External"/><Relationship Id="rId_hyperlink_651" Type="http://schemas.openxmlformats.org/officeDocument/2006/relationships/hyperlink" Target="https://alsi.kz/ru/catalog/kartridzhi-dlya-lazernykh-printerov-mfu-kopirov/kartridj-hp-europe-w2030a415a-w2030a/" TargetMode="External"/><Relationship Id="rId_hyperlink_652" Type="http://schemas.openxmlformats.org/officeDocument/2006/relationships/hyperlink" Target="https://alsi.kz/ru/catalog/kartridzhi-dlya-lazernykh-printerov-mfu-kopirov/kartridj-hp-europe-w2031a415a-w2031a/" TargetMode="External"/><Relationship Id="rId_hyperlink_653" Type="http://schemas.openxmlformats.org/officeDocument/2006/relationships/hyperlink" Target="https://alsi.kz/ru/catalog/kartridzhi-dlya-lazernykh-printerov-mfu-kopirov/kartridj-hp-europe-w2032a415a-w2032a/" TargetMode="External"/><Relationship Id="rId_hyperlink_654" Type="http://schemas.openxmlformats.org/officeDocument/2006/relationships/hyperlink" Target="https://alsi.kz/ru/catalog/kartridzhi-dlya-lazernykh-printerov-mfu-kopirov/kartridj-nashuatec-mpc3300-841141/" TargetMode="External"/><Relationship Id="rId_hyperlink_655" Type="http://schemas.openxmlformats.org/officeDocument/2006/relationships/hyperlink" Target="https://alsi.kz/ru/catalog/kartridzhi-dlya-lazernykh-printerov-mfu-kopirov/kartridj-nashuatec-mpc3300-841142/" TargetMode="External"/><Relationship Id="rId_hyperlink_656" Type="http://schemas.openxmlformats.org/officeDocument/2006/relationships/hyperlink" Target="https://alsi.kz/ru/catalog/kartridzhi-dlya-lazernykh-printerov-mfu-kopirov/kartridj-nashuatec-mpc3300-841143/" TargetMode="External"/><Relationship Id="rId_hyperlink_657" Type="http://schemas.openxmlformats.org/officeDocument/2006/relationships/hyperlink" Target="https://alsi.kz/ru/catalog/kartridzhi-dlya-lazernykh-printerov-mfu-kopirov/kartridj-samsung-ml--1610d2-ml1610/" TargetMode="External"/><Relationship Id="rId_hyperlink_658" Type="http://schemas.openxmlformats.org/officeDocument/2006/relationships/hyperlink" Target="https://alsi.kz/ru/catalog/kartridzhi-dlya-lazernykh-printerov-mfu-kopirov/kartridj-samsung-ml-1710-1710d3/" TargetMode="External"/><Relationship Id="rId_hyperlink_659" Type="http://schemas.openxmlformats.org/officeDocument/2006/relationships/hyperlink" Target="https://alsi.kz/ru/catalog/kartridzhi-dlya-lazernykh-printerov-mfu-kopirov/kartridj-samsung-scx-4521d3-scx-4521d3/" TargetMode="External"/><Relationship Id="rId_hyperlink_660" Type="http://schemas.openxmlformats.org/officeDocument/2006/relationships/hyperlink" Target="https://alsi.kz/ru/catalog/kartridzhi-dlya-lazernykh-printerov-mfu-kopirov/kartridj-samsung-scx-d4200a-scx-d4200a/" TargetMode="External"/><Relationship Id="rId_hyperlink_661" Type="http://schemas.openxmlformats.org/officeDocument/2006/relationships/hyperlink" Target="https://alsi.kz/ru/catalog/kartridzhi-dlya-lazernykh-printerov-mfu-kopirov/kartridj-ultra-cf259xbez-chipa-analog-cf259xultra/" TargetMode="External"/><Relationship Id="rId_hyperlink_662" Type="http://schemas.openxmlformats.org/officeDocument/2006/relationships/hyperlink" Target="https://alsi.kz/ru/catalog/kartridzhi-dlya-lazernykh-printerov-mfu-kopirov/kartridj-xerox-113r00276-113r00276/" TargetMode="External"/><Relationship Id="rId_hyperlink_663" Type="http://schemas.openxmlformats.org/officeDocument/2006/relationships/hyperlink" Target="https://alsi.kz/ru/catalog/kartridzhi-dlya-lazernykh-printerov-mfu-kopirov/kartridj-xerox-113r00619-113r00619/" TargetMode="External"/><Relationship Id="rId_hyperlink_664" Type="http://schemas.openxmlformats.org/officeDocument/2006/relationships/hyperlink" Target="https://alsi.kz/ru/catalog/kartridzhi-dlya-lazernykh-printerov-mfu-kopirov/kartridj-xerox-p8ex-1p603p06174/" TargetMode="External"/><Relationship Id="rId_hyperlink_665" Type="http://schemas.openxmlformats.org/officeDocument/2006/relationships/hyperlink" Target="https://alsi.kz/ru/catalog/kartridzhi-dlya-lazernykh-printerov-mfu-kopirov/kartridj-mak-ce255a-analog-ce255amak/" TargetMode="External"/><Relationship Id="rId_hyperlink_666" Type="http://schemas.openxmlformats.org/officeDocument/2006/relationships/hyperlink" Target="https://alsi.kz/ru/catalog/kartridzhi-dlya-lazernykh-printerov-mfu-kopirov/kopirovalnyy-kartridj-xerox-013r00551-013r00551/" TargetMode="External"/><Relationship Id="rId_hyperlink_667" Type="http://schemas.openxmlformats.org/officeDocument/2006/relationships/hyperlink" Target="https://alsi.kz/ru/catalog/kartridzhi-dlya-lazernykh-printerov-mfu-kopirov/kopirovalnyy-kartridj-xerox-013r00553-013r00553/" TargetMode="External"/><Relationship Id="rId_hyperlink_668" Type="http://schemas.openxmlformats.org/officeDocument/2006/relationships/hyperlink" Target="https://alsi.kz/ru/catalog/kartridzhi-dlya-lazernykh-printerov-mfu-kopirov/kopirovalnyy-kartridj-xerox-113r00495-113r00495/" TargetMode="External"/><Relationship Id="rId_hyperlink_669" Type="http://schemas.openxmlformats.org/officeDocument/2006/relationships/hyperlink" Target="https://alsi.kz/ru/catalog/kartridzhi-dlya-lazernykh-printerov-mfu-kopirov/kopirovalnyy-kartridj-xerox-phaser-6k-106r00646/" TargetMode="External"/><Relationship Id="rId_hyperlink_670" Type="http://schemas.openxmlformats.org/officeDocument/2006/relationships/hyperlink" Target="https://alsi.kz/ru/catalog/kartridzhi-dlya-lazernykh-printerov-mfu-kopirov/print-kartridj-xerox-101r00474-101r00474/" TargetMode="External"/><Relationship Id="rId_hyperlink_671" Type="http://schemas.openxmlformats.org/officeDocument/2006/relationships/hyperlink" Target="https://alsi.kz/ru/catalog/kartridzhi-dlya-lazernykh-printerov-mfu-kopirov/print-kartridj-xerox-2125-113r00445/" TargetMode="External"/><Relationship Id="rId_hyperlink_672" Type="http://schemas.openxmlformats.org/officeDocument/2006/relationships/hyperlink" Target="https://alsi.kz/ru/catalog/kartridzhi-dlya-lazernykh-printerov-mfu-kopirov/print-kartridj-xerox-p8ex-113r00296/" TargetMode="External"/><Relationship Id="rId_hyperlink_673" Type="http://schemas.openxmlformats.org/officeDocument/2006/relationships/hyperlink" Target="https://alsi.kz/ru/catalog/kartridzhi-dlya-lazernykh-printerov-mfu-kopirov/toner-kartridj-epson-c13s050038-c13s050038/" TargetMode="External"/><Relationship Id="rId_hyperlink_674" Type="http://schemas.openxmlformats.org/officeDocument/2006/relationships/hyperlink" Target="https://alsi.kz/ru/catalog/kartridzhi-dlya-lazernykh-printerov-mfu-kopirov/toner-kartridj-epson-c13s050040-c13s050040/" TargetMode="External"/><Relationship Id="rId_hyperlink_675" Type="http://schemas.openxmlformats.org/officeDocument/2006/relationships/hyperlink" Target="https://alsi.kz/ru/catalog/kartridzhi-dlya-lazernykh-printerov-mfu-kopirov/toner-kartridj-epson-c13s050041-c13s050041/" TargetMode="External"/><Relationship Id="rId_hyperlink_676" Type="http://schemas.openxmlformats.org/officeDocument/2006/relationships/hyperlink" Target="https://alsi.kz/ru/catalog/kartridzhi-dlya-lazernykh-printerov-mfu-kopirov/toner-kartridj-epson-c13s050097-c13s050097/" TargetMode="External"/><Relationship Id="rId_hyperlink_677" Type="http://schemas.openxmlformats.org/officeDocument/2006/relationships/hyperlink" Target="https://alsi.kz/ru/catalog/kartridzhi-dlya-lazernykh-printerov-mfu-kopirov/toner-kartridj-epson-c13s050098-c13s050098/" TargetMode="External"/><Relationship Id="rId_hyperlink_678" Type="http://schemas.openxmlformats.org/officeDocument/2006/relationships/hyperlink" Target="https://alsi.kz/ru/catalog/kartridzhi-dlya-lazernykh-printerov-mfu-kopirov/toner-kartridj-epson-c13s050099-c13s050099/" TargetMode="External"/><Relationship Id="rId_hyperlink_679" Type="http://schemas.openxmlformats.org/officeDocument/2006/relationships/hyperlink" Target="https://alsi.kz/ru/catalog/kartridzhi-dlya-lazernykh-printerov-mfu-kopirov/toner-kartridj-epson-c13s050100-c13s050100/" TargetMode="External"/><Relationship Id="rId_hyperlink_680" Type="http://schemas.openxmlformats.org/officeDocument/2006/relationships/hyperlink" Target="https://alsi.kz/ru/catalog/kartridzhi-dlya-lazernykh-printerov-mfu-kopirov/toner-kartridj-epson-c13s050187-c13s050187/" TargetMode="External"/><Relationship Id="rId_hyperlink_681" Type="http://schemas.openxmlformats.org/officeDocument/2006/relationships/hyperlink" Target="https://alsi.kz/ru/catalog/kartridzhi-dlya-lazernykh-printerov-mfu-kopirov/toner-kartridj-epson-c13s050188-c13s050188/" TargetMode="External"/><Relationship Id="rId_hyperlink_682" Type="http://schemas.openxmlformats.org/officeDocument/2006/relationships/hyperlink" Target="https://alsi.kz/ru/catalog/kartridzhi-dlya-lazernykh-printerov-mfu-kopirov/toner-kartridj-epson-c13s050189-c13s050189/" TargetMode="External"/><Relationship Id="rId_hyperlink_683" Type="http://schemas.openxmlformats.org/officeDocument/2006/relationships/hyperlink" Target="https://alsi.kz/ru/catalog/kartridzhi-dlya-lazernykh-printerov-mfu-kopirov/toner-kartridj-epson-c13s050190-c13s050190/" TargetMode="External"/><Relationship Id="rId_hyperlink_684" Type="http://schemas.openxmlformats.org/officeDocument/2006/relationships/hyperlink" Target="https://alsi.kz/ru/catalog/kartridzhi-dlya-lazernykh-printerov-mfu-kopirov/toner-kartridj-epson-c13s050210-c13s050210/" TargetMode="External"/><Relationship Id="rId_hyperlink_685" Type="http://schemas.openxmlformats.org/officeDocument/2006/relationships/hyperlink" Target="https://alsi.kz/ru/catalog/kartridzhi-dlya-lazernykh-printerov-mfu-kopirov/toner-kartridj-epson-c13s050211-c13s050211/" TargetMode="External"/><Relationship Id="rId_hyperlink_686" Type="http://schemas.openxmlformats.org/officeDocument/2006/relationships/hyperlink" Target="https://alsi.kz/ru/catalog/kartridzhi-dlya-lazernykh-printerov-mfu-kopirov/toner-kartridj-epson-c13s050212-c13s050212/" TargetMode="External"/><Relationship Id="rId_hyperlink_687" Type="http://schemas.openxmlformats.org/officeDocument/2006/relationships/hyperlink" Target="https://alsi.kz/ru/catalog/kartridzhi-dlya-lazernykh-printerov-mfu-kopirov/toner-kartridj-epson-c13s050213-c13s050213/" TargetMode="External"/><Relationship Id="rId_hyperlink_688" Type="http://schemas.openxmlformats.org/officeDocument/2006/relationships/hyperlink" Target="https://alsi.kz/ru/catalog/kartridzhi-dlya-lazernykh-printerov-mfu-kopirov/toner-kartridj-epson-c13s050226-c13s050226/" TargetMode="External"/><Relationship Id="rId_hyperlink_689" Type="http://schemas.openxmlformats.org/officeDocument/2006/relationships/hyperlink" Target="https://alsi.kz/ru/catalog/kartridzhi-dlya-lazernykh-printerov-mfu-kopirov/toner-kartridj-epson-c13s050227-c13s050227/" TargetMode="External"/><Relationship Id="rId_hyperlink_690" Type="http://schemas.openxmlformats.org/officeDocument/2006/relationships/hyperlink" Target="https://alsi.kz/ru/catalog/kartridzhi-dlya-lazernykh-printerov-mfu-kopirov/toner-kartridj-epson-c13s050228-c13s050228/" TargetMode="External"/><Relationship Id="rId_hyperlink_691" Type="http://schemas.openxmlformats.org/officeDocument/2006/relationships/hyperlink" Target="https://alsi.kz/ru/catalog/kartridzhi-dlya-lazernykh-printerov-mfu-kopirov/toner-kartridj-hp-europe-145a-w1450a/" TargetMode="External"/><Relationship Id="rId_hyperlink_692" Type="http://schemas.openxmlformats.org/officeDocument/2006/relationships/hyperlink" Target="https://alsi.kz/ru/catalog/kartridzhi-dlya-lazernykh-printerov-mfu-kopirov/toner-kartridj-xerox-haser-3610wc-3615dn-106r02732/" TargetMode="External"/><Relationship Id="rId_hyperlink_693" Type="http://schemas.openxmlformats.org/officeDocument/2006/relationships/hyperlink" Target="http://alsi.kz/ru/catalog/kartridzhi-dlya-matrichnykh-printerov/" TargetMode="External"/><Relationship Id="rId_hyperlink_694" Type="http://schemas.openxmlformats.org/officeDocument/2006/relationships/hyperlink" Target="https://alsi.kz/ru/catalog/kartridzhi-dlya-matrichnykh-printerov/kartridj-epson-c13s015445ba-c13s015445ba/" TargetMode="External"/><Relationship Id="rId_hyperlink_695" Type="http://schemas.openxmlformats.org/officeDocument/2006/relationships/hyperlink" Target="https://alsi.kz/ru/catalog/kartridzhi-dlya-matrichnykh-printerov/kartridj-epson-lx100-2999rd/" TargetMode="External"/><Relationship Id="rId_hyperlink_696" Type="http://schemas.openxmlformats.org/officeDocument/2006/relationships/hyperlink" Target="https://alsi.kz/ru/catalog/kartridzhi-dlya-matrichnykh-printerov/kartridj-mt-62156218-mt-6215/" TargetMode="External"/><Relationship Id="rId_hyperlink_697" Type="http://schemas.openxmlformats.org/officeDocument/2006/relationships/hyperlink" Target="https://alsi.kz/ru/catalog/kartridzhi-dlya-matrichnykh-printerov/kartridj-oki-microline-ml55205521559055915500-ml5520/" TargetMode="External"/><Relationship Id="rId_hyperlink_698" Type="http://schemas.openxmlformats.org/officeDocument/2006/relationships/hyperlink" Target="https://alsi.kz/ru/catalog/kartridzhi-dlya-matrichnykh-printerov/kartridj-okidata-ml-520521590591-/" TargetMode="External"/><Relationship Id="rId_hyperlink_699" Type="http://schemas.openxmlformats.org/officeDocument/2006/relationships/hyperlink" Target="https://alsi.kz/ru/catalog/kartridzhi-dlya-matrichnykh-printerov/kartridj-panasonic-kx-p459-kx-p459/" TargetMode="External"/><Relationship Id="rId_hyperlink_700" Type="http://schemas.openxmlformats.org/officeDocument/2006/relationships/hyperlink" Target="https://alsi.kz/ru/catalog/kartridzhi-dlya-matrichnykh-printerov/kartridj-lentochnyy-epson-dfx-50008000lq-8766-lomond-2884fn-l0201002/" TargetMode="External"/><Relationship Id="rId_hyperlink_701" Type="http://schemas.openxmlformats.org/officeDocument/2006/relationships/hyperlink" Target="https://alsi.kz/ru/catalog/kartridzhi-dlya-matrichnykh-printerov/kartridj-lentochnyy-epson-lq-2070217021802080fx21702180-c13s015086-lomond-c13s015086/" TargetMode="External"/><Relationship Id="rId_hyperlink_702" Type="http://schemas.openxmlformats.org/officeDocument/2006/relationships/hyperlink" Target="https://alsi.kz/ru/catalog/kartridzhi-dlya-matrichnykh-printerov/lenta-epson-c13s015055-c13s015055/" TargetMode="External"/><Relationship Id="rId_hyperlink_703" Type="http://schemas.openxmlformats.org/officeDocument/2006/relationships/hyperlink" Target="http://alsi.kz/ru/catalog/kartridzhi-dlya-struynykh-printerov-mfu-plotterov/" TargetMode="External"/><Relationship Id="rId_hyperlink_704" Type="http://schemas.openxmlformats.org/officeDocument/2006/relationships/hyperlink" Target="https://alsi.kz/ru/catalog/kartridzhi-dlya-struynykh-printerov-mfu-plotterov/kartridj-canon-gi-40-bk-3385c001/" TargetMode="External"/><Relationship Id="rId_hyperlink_705" Type="http://schemas.openxmlformats.org/officeDocument/2006/relationships/hyperlink" Target="https://alsi.kz/ru/catalog/kartridzhi-dlya-struynykh-printerov-mfu-plotterov/kartridj-canon-ink-pfi-030-3488c001/" TargetMode="External"/><Relationship Id="rId_hyperlink_706" Type="http://schemas.openxmlformats.org/officeDocument/2006/relationships/hyperlink" Target="https://alsi.kz/ru/catalog/kartridzhi-dlya-struynykh-printerov-mfu-plotterov/kartridj-canon-pfi-120-black-2885c001/" TargetMode="External"/><Relationship Id="rId_hyperlink_707" Type="http://schemas.openxmlformats.org/officeDocument/2006/relationships/hyperlink" Target="https://alsi.kz/ru/catalog/kartridzhi-dlya-struynykh-printerov-mfu-plotterov/kartridj-canon-pfi-120-cyan-2886c001/" TargetMode="External"/><Relationship Id="rId_hyperlink_708" Type="http://schemas.openxmlformats.org/officeDocument/2006/relationships/hyperlink" Target="https://alsi.kz/ru/catalog/kartridzhi-dlya-struynykh-printerov-mfu-plotterov/kartridj-canon-pfi-120-magenta-2887c001/" TargetMode="External"/><Relationship Id="rId_hyperlink_709" Type="http://schemas.openxmlformats.org/officeDocument/2006/relationships/hyperlink" Target="https://alsi.kz/ru/catalog/kartridzhi-dlya-struynykh-printerov-mfu-plotterov/kartridj-canon-pfi-120-yellow-2888c001/" TargetMode="External"/><Relationship Id="rId_hyperlink_710" Type="http://schemas.openxmlformats.org/officeDocument/2006/relationships/hyperlink" Target="https://alsi.kz/ru/catalog/kartridzhi-dlya-struynykh-printerov-mfu-plotterov/kartridj-canon-pfi-120mbk-2884c001/" TargetMode="External"/><Relationship Id="rId_hyperlink_711" Type="http://schemas.openxmlformats.org/officeDocument/2006/relationships/hyperlink" Target="https://alsi.kz/ru/catalog/kartridzhi-dlya-struynykh-printerov-mfu-plotterov/kartridj-canon-pfi-320-2889c001/" TargetMode="External"/><Relationship Id="rId_hyperlink_712" Type="http://schemas.openxmlformats.org/officeDocument/2006/relationships/hyperlink" Target="https://alsi.kz/ru/catalog/kartridzhi-dlya-struynykh-printerov-mfu-plotterov/kartridj-canon-pfi-320-2892c001/" TargetMode="External"/><Relationship Id="rId_hyperlink_713" Type="http://schemas.openxmlformats.org/officeDocument/2006/relationships/hyperlink" Target="https://alsi.kz/ru/catalog/kartridzhi-dlya-struynykh-printerov-mfu-plotterov/kartridj-canon-pfi-340-4776c001/" TargetMode="External"/><Relationship Id="rId_hyperlink_714" Type="http://schemas.openxmlformats.org/officeDocument/2006/relationships/hyperlink" Target="https://alsi.kz/ru/catalog/kartridzhi-dlya-struynykh-printerov-mfu-plotterov/kartridj-canon-pfi-710m-2356c001/" TargetMode="External"/><Relationship Id="rId_hyperlink_715" Type="http://schemas.openxmlformats.org/officeDocument/2006/relationships/hyperlink" Target="https://alsi.kz/ru/catalog/kartridzhi-dlya-struynykh-printerov-mfu-plotterov/kartridj-canon-pfi-740-4768c001/" TargetMode="External"/><Relationship Id="rId_hyperlink_716" Type="http://schemas.openxmlformats.org/officeDocument/2006/relationships/hyperlink" Target="https://alsi.kz/ru/catalog/kartridzhi-dlya-struynykh-printerov-mfu-plotterov/kartridj-canon-pfi-740-4769c001/" TargetMode="External"/><Relationship Id="rId_hyperlink_717" Type="http://schemas.openxmlformats.org/officeDocument/2006/relationships/hyperlink" Target="https://alsi.kz/ru/catalog/kartridzhi-dlya-struynykh-printerov-mfu-plotterov/kartridj-canon-pfi-740-4770c001/" TargetMode="External"/><Relationship Id="rId_hyperlink_718" Type="http://schemas.openxmlformats.org/officeDocument/2006/relationships/hyperlink" Target="https://alsi.kz/ru/catalog/kartridzhi-dlya-struynykh-printerov-mfu-plotterov/kartridj-canon-pfi-740-4771c001/" TargetMode="External"/><Relationship Id="rId_hyperlink_719" Type="http://schemas.openxmlformats.org/officeDocument/2006/relationships/hyperlink" Target="https://alsi.kz/ru/catalog/kartridzhi-dlya-struynykh-printerov-mfu-plotterov/kartridj-canon-pfi-740-4772c001/" TargetMode="External"/><Relationship Id="rId_hyperlink_720" Type="http://schemas.openxmlformats.org/officeDocument/2006/relationships/hyperlink" Target="https://alsi.kz/ru/catalog/kartridzhi-dlya-struynykh-printerov-mfu-plotterov/kartridj-dell-922-592-10094/" TargetMode="External"/><Relationship Id="rId_hyperlink_721" Type="http://schemas.openxmlformats.org/officeDocument/2006/relationships/hyperlink" Target="https://alsi.kz/ru/catalog/kartridzhi-dlya-struynykh-printerov-mfu-plotterov/kartridj-epson-c13t00740210-c13t00740210/" TargetMode="External"/><Relationship Id="rId_hyperlink_722" Type="http://schemas.openxmlformats.org/officeDocument/2006/relationships/hyperlink" Target="https://alsi.kz/ru/catalog/kartridzhi-dlya-struynykh-printerov-mfu-plotterov/kartridj-epson-c13t034140-c13t034140/" TargetMode="External"/><Relationship Id="rId_hyperlink_723" Type="http://schemas.openxmlformats.org/officeDocument/2006/relationships/hyperlink" Target="https://alsi.kz/ru/catalog/kartridzhi-dlya-struynykh-printerov-mfu-plotterov/kartridj-epson-c13t03414010-c13t03414010/" TargetMode="External"/><Relationship Id="rId_hyperlink_724" Type="http://schemas.openxmlformats.org/officeDocument/2006/relationships/hyperlink" Target="https://alsi.kz/ru/catalog/kartridzhi-dlya-struynykh-printerov-mfu-plotterov/kartridj-epson-c13t034240-c13t034240/" TargetMode="External"/><Relationship Id="rId_hyperlink_725" Type="http://schemas.openxmlformats.org/officeDocument/2006/relationships/hyperlink" Target="https://alsi.kz/ru/catalog/kartridzhi-dlya-struynykh-printerov-mfu-plotterov/kartridj-epson-c13t034440-c13t034440/" TargetMode="External"/><Relationship Id="rId_hyperlink_726" Type="http://schemas.openxmlformats.org/officeDocument/2006/relationships/hyperlink" Target="https://alsi.kz/ru/catalog/kartridzhi-dlya-struynykh-printerov-mfu-plotterov/kartridj-epson-c13t03484010-c13t03484010/" TargetMode="External"/><Relationship Id="rId_hyperlink_727" Type="http://schemas.openxmlformats.org/officeDocument/2006/relationships/hyperlink" Target="https://alsi.kz/ru/catalog/kartridzhi-dlya-struynykh-printerov-mfu-plotterov/kartridj-epson-c13t05404010-c13t05404010/" TargetMode="External"/><Relationship Id="rId_hyperlink_728" Type="http://schemas.openxmlformats.org/officeDocument/2006/relationships/hyperlink" Target="https://alsi.kz/ru/catalog/kartridzhi-dlya-struynykh-printerov-mfu-plotterov/kartridj-epson-c13t05414010-c13t05414010/" TargetMode="External"/><Relationship Id="rId_hyperlink_729" Type="http://schemas.openxmlformats.org/officeDocument/2006/relationships/hyperlink" Target="https://alsi.kz/ru/catalog/kartridzhi-dlya-struynykh-printerov-mfu-plotterov/kartridj-epson-c13t05434010-c13t05434010/" TargetMode="External"/><Relationship Id="rId_hyperlink_730" Type="http://schemas.openxmlformats.org/officeDocument/2006/relationships/hyperlink" Target="https://alsi.kz/ru/catalog/kartridzhi-dlya-struynykh-printerov-mfu-plotterov/kartridj-epson-c13t05444010-c13t05444010/" TargetMode="External"/><Relationship Id="rId_hyperlink_731" Type="http://schemas.openxmlformats.org/officeDocument/2006/relationships/hyperlink" Target="https://alsi.kz/ru/catalog/kartridzhi-dlya-struynykh-printerov-mfu-plotterov/kartridj-epson-c13t05474010-c13t05474010/" TargetMode="External"/><Relationship Id="rId_hyperlink_732" Type="http://schemas.openxmlformats.org/officeDocument/2006/relationships/hyperlink" Target="https://alsi.kz/ru/catalog/kartridzhi-dlya-struynykh-printerov-mfu-plotterov/kartridj-epson-c13t05484010-c13t05484010/" TargetMode="External"/><Relationship Id="rId_hyperlink_733" Type="http://schemas.openxmlformats.org/officeDocument/2006/relationships/hyperlink" Target="https://alsi.kz/ru/catalog/kartridzhi-dlya-struynykh-printerov-mfu-plotterov/kartridj-epson-c13t05494010-c13t05494010/" TargetMode="External"/><Relationship Id="rId_hyperlink_734" Type="http://schemas.openxmlformats.org/officeDocument/2006/relationships/hyperlink" Target="https://alsi.kz/ru/catalog/kartridzhi-dlya-struynykh-printerov-mfu-plotterov/kartridj-epson-epst009402-epst009402/" TargetMode="External"/><Relationship Id="rId_hyperlink_735" Type="http://schemas.openxmlformats.org/officeDocument/2006/relationships/hyperlink" Target="https://alsi.kz/ru/catalog/kartridzhi-dlya-struynykh-printerov-mfu-plotterov/kartridj-epson-epst032140-epst032140/" TargetMode="External"/><Relationship Id="rId_hyperlink_736" Type="http://schemas.openxmlformats.org/officeDocument/2006/relationships/hyperlink" Target="https://alsi.kz/ru/catalog/kartridzhi-dlya-struynykh-printerov-mfu-plotterov/kartridj-epson-epst032240-epst032240/" TargetMode="External"/><Relationship Id="rId_hyperlink_737" Type="http://schemas.openxmlformats.org/officeDocument/2006/relationships/hyperlink" Target="https://alsi.kz/ru/catalog/kartridzhi-dlya-struynykh-printerov-mfu-plotterov/kartridj-epson-epst032440-epst032440/" TargetMode="External"/><Relationship Id="rId_hyperlink_738" Type="http://schemas.openxmlformats.org/officeDocument/2006/relationships/hyperlink" Target="https://alsi.kz/ru/catalog/kartridzhi-dlya-struynykh-printerov-mfu-plotterov/kartridj-epson-epst036140-epst036140/" TargetMode="External"/><Relationship Id="rId_hyperlink_739" Type="http://schemas.openxmlformats.org/officeDocument/2006/relationships/hyperlink" Target="https://alsi.kz/ru/catalog/kartridzhi-dlya-struynykh-printerov-mfu-plotterov/kartridj-epson-epst040140-epst040140/" TargetMode="External"/><Relationship Id="rId_hyperlink_740" Type="http://schemas.openxmlformats.org/officeDocument/2006/relationships/hyperlink" Target="https://alsi.kz/ru/catalog/kartridzhi-dlya-struynykh-printerov-mfu-plotterov/kartridj-epson-s020047-s020047/" TargetMode="External"/><Relationship Id="rId_hyperlink_741" Type="http://schemas.openxmlformats.org/officeDocument/2006/relationships/hyperlink" Target="https://alsi.kz/ru/catalog/kartridzhi-dlya-struynykh-printerov-mfu-plotterov/kartridj-epson-s020049-s020049/" TargetMode="External"/><Relationship Id="rId_hyperlink_742" Type="http://schemas.openxmlformats.org/officeDocument/2006/relationships/hyperlink" Target="https://alsi.kz/ru/catalog/kartridzhi-dlya-struynykh-printerov-mfu-plotterov/kartridj-epson-s020089s020191-s020089s020191/" TargetMode="External"/><Relationship Id="rId_hyperlink_743" Type="http://schemas.openxmlformats.org/officeDocument/2006/relationships/hyperlink" Target="https://alsi.kz/ru/catalog/kartridzhi-dlya-struynykh-printerov-mfu-plotterov/kartridj-epson-s020118-s020118/" TargetMode="External"/><Relationship Id="rId_hyperlink_744" Type="http://schemas.openxmlformats.org/officeDocument/2006/relationships/hyperlink" Target="https://alsi.kz/ru/catalog/kartridzhi-dlya-struynykh-printerov-mfu-plotterov/kartridj-epson-s020126-s020126/" TargetMode="External"/><Relationship Id="rId_hyperlink_745" Type="http://schemas.openxmlformats.org/officeDocument/2006/relationships/hyperlink" Target="https://alsi.kz/ru/catalog/kartridzhi-dlya-struynykh-printerov-mfu-plotterov/kartridj-epson-stylus-photo-r800-c13t05424010/" TargetMode="External"/><Relationship Id="rId_hyperlink_746" Type="http://schemas.openxmlformats.org/officeDocument/2006/relationships/hyperlink" Target="https://alsi.kz/ru/catalog/kartridzhi-dlya-struynykh-printerov-mfu-plotterov/kartridj-epson-t007401-t007401/" TargetMode="External"/><Relationship Id="rId_hyperlink_747" Type="http://schemas.openxmlformats.org/officeDocument/2006/relationships/hyperlink" Target="https://alsi.kz/ru/catalog/kartridzhi-dlya-struynykh-printerov-mfu-plotterov/kartridj-epson-t008401-t008401/" TargetMode="External"/><Relationship Id="rId_hyperlink_748" Type="http://schemas.openxmlformats.org/officeDocument/2006/relationships/hyperlink" Target="https://alsi.kz/ru/catalog/kartridzhi-dlya-struynykh-printerov-mfu-plotterov/kartridj-epson-t009401-t009401/" TargetMode="External"/><Relationship Id="rId_hyperlink_749" Type="http://schemas.openxmlformats.org/officeDocument/2006/relationships/hyperlink" Target="https://alsi.kz/ru/catalog/kartridzhi-dlya-struynykh-printerov-mfu-plotterov/kartridj-epson-t013401-t013/" TargetMode="External"/><Relationship Id="rId_hyperlink_750" Type="http://schemas.openxmlformats.org/officeDocument/2006/relationships/hyperlink" Target="https://alsi.kz/ru/catalog/kartridzhi-dlya-struynykh-printerov-mfu-plotterov/kartridj-epson-t014-t014/" TargetMode="External"/><Relationship Id="rId_hyperlink_751" Type="http://schemas.openxmlformats.org/officeDocument/2006/relationships/hyperlink" Target="https://alsi.kz/ru/catalog/kartridzhi-dlya-struynykh-printerov-mfu-plotterov/kartridj-epson-t03904a-epst03904a/" TargetMode="External"/><Relationship Id="rId_hyperlink_752" Type="http://schemas.openxmlformats.org/officeDocument/2006/relationships/hyperlink" Target="https://alsi.kz/ru/catalog/kartridzhi-dlya-struynykh-printerov-mfu-plotterov/kartridj-epson-t0481-t048140/" TargetMode="External"/><Relationship Id="rId_hyperlink_753" Type="http://schemas.openxmlformats.org/officeDocument/2006/relationships/hyperlink" Target="https://alsi.kz/ru/catalog/kartridzhi-dlya-struynykh-printerov-mfu-plotterov/kartridj-epson-t0482-t048240/" TargetMode="External"/><Relationship Id="rId_hyperlink_754" Type="http://schemas.openxmlformats.org/officeDocument/2006/relationships/hyperlink" Target="https://alsi.kz/ru/catalog/kartridzhi-dlya-struynykh-printerov-mfu-plotterov/kartridj-epson-t0483-t048340/" TargetMode="External"/><Relationship Id="rId_hyperlink_755" Type="http://schemas.openxmlformats.org/officeDocument/2006/relationships/hyperlink" Target="https://alsi.kz/ru/catalog/kartridzhi-dlya-struynykh-printerov-mfu-plotterov/kartridj-epson-t0484-t048440/" TargetMode="External"/><Relationship Id="rId_hyperlink_756" Type="http://schemas.openxmlformats.org/officeDocument/2006/relationships/hyperlink" Target="https://alsi.kz/ru/catalog/kartridzhi-dlya-struynykh-printerov-mfu-plotterov/kartridj-epson-t0485-t048540/" TargetMode="External"/><Relationship Id="rId_hyperlink_757" Type="http://schemas.openxmlformats.org/officeDocument/2006/relationships/hyperlink" Target="https://alsi.kz/ru/catalog/kartridzhi-dlya-struynykh-printerov-mfu-plotterov/kartridj-epson-t0486-t048640/" TargetMode="External"/><Relationship Id="rId_hyperlink_758" Type="http://schemas.openxmlformats.org/officeDocument/2006/relationships/hyperlink" Target="https://alsi.kz/ru/catalog/kartridzhi-dlya-struynykh-printerov-mfu-plotterov/kartridj-epson-to14401-to14401/" TargetMode="External"/><Relationship Id="rId_hyperlink_759" Type="http://schemas.openxmlformats.org/officeDocument/2006/relationships/hyperlink" Target="https://alsi.kz/ru/catalog/kartridzhi-dlya-struynykh-printerov-mfu-plotterov/kartridj-epson-tx106c91t26cx4300t0921n-t0924n-tx106c91/" TargetMode="External"/><Relationship Id="rId_hyperlink_760" Type="http://schemas.openxmlformats.org/officeDocument/2006/relationships/hyperlink" Target="https://alsi.kz/ru/catalog/kartridzhi-dlya-struynykh-printerov-mfu-plotterov/kartridj-epson-dlya-sp-2100-c13t03424010/" TargetMode="External"/><Relationship Id="rId_hyperlink_761" Type="http://schemas.openxmlformats.org/officeDocument/2006/relationships/hyperlink" Target="https://alsi.kz/ru/catalog/kartridzhi-dlya-struynykh-printerov-mfu-plotterov/kartridj-epson-dlya-sp-2100-c13t034340/" TargetMode="External"/><Relationship Id="rId_hyperlink_762" Type="http://schemas.openxmlformats.org/officeDocument/2006/relationships/hyperlink" Target="https://alsi.kz/ru/catalog/kartridzhi-dlya-struynykh-printerov-mfu-plotterov/kartridj-epson-dlya-sp-2100-c13t03434010/" TargetMode="External"/><Relationship Id="rId_hyperlink_763" Type="http://schemas.openxmlformats.org/officeDocument/2006/relationships/hyperlink" Target="https://alsi.kz/ru/catalog/kartridzhi-dlya-struynykh-printerov-mfu-plotterov/kartridj-epson-dlya-sp-2100-c13t03444010/" TargetMode="External"/><Relationship Id="rId_hyperlink_764" Type="http://schemas.openxmlformats.org/officeDocument/2006/relationships/hyperlink" Target="https://alsi.kz/ru/catalog/kartridzhi-dlya-struynykh-printerov-mfu-plotterov/kartridj-epson-dlya-sp-2100-c13t034540/" TargetMode="External"/><Relationship Id="rId_hyperlink_765" Type="http://schemas.openxmlformats.org/officeDocument/2006/relationships/hyperlink" Target="https://alsi.kz/ru/catalog/kartridzhi-dlya-struynykh-printerov-mfu-plotterov/kartridj-epson-dlya-sp-2100-c13t03454010/" TargetMode="External"/><Relationship Id="rId_hyperlink_766" Type="http://schemas.openxmlformats.org/officeDocument/2006/relationships/hyperlink" Target="https://alsi.kz/ru/catalog/kartridzhi-dlya-struynykh-printerov-mfu-plotterov/kartridj-epson-dlya-sp-2100-c13t034640/" TargetMode="External"/><Relationship Id="rId_hyperlink_767" Type="http://schemas.openxmlformats.org/officeDocument/2006/relationships/hyperlink" Target="https://alsi.kz/ru/catalog/kartridzhi-dlya-struynykh-printerov-mfu-plotterov/kartridj-epson-dlya-sp-2100-c13t03464010/" TargetMode="External"/><Relationship Id="rId_hyperlink_768" Type="http://schemas.openxmlformats.org/officeDocument/2006/relationships/hyperlink" Target="https://alsi.kz/ru/catalog/kartridzhi-dlya-struynykh-printerov-mfu-plotterov/kartridj-epson-dlya-sp-2100-c13t034740/" TargetMode="External"/><Relationship Id="rId_hyperlink_769" Type="http://schemas.openxmlformats.org/officeDocument/2006/relationships/hyperlink" Target="https://alsi.kz/ru/catalog/kartridzhi-dlya-struynykh-printerov-mfu-plotterov/kartridj-epson-dlya-sp-2100-c13t03474010/" TargetMode="External"/><Relationship Id="rId_hyperlink_770" Type="http://schemas.openxmlformats.org/officeDocument/2006/relationships/hyperlink" Target="https://alsi.kz/ru/catalog/kartridzhi-dlya-struynykh-printerov-mfu-plotterov/kartridj-fargo-ymcko-250-ymcko/" TargetMode="External"/><Relationship Id="rId_hyperlink_771" Type="http://schemas.openxmlformats.org/officeDocument/2006/relationships/hyperlink" Target="https://alsi.kz/ru/catalog/kartridzhi-dlya-struynykh-printerov-mfu-plotterov/kartridj-hp-europe-415x-w2031xc/" TargetMode="External"/><Relationship Id="rId_hyperlink_772" Type="http://schemas.openxmlformats.org/officeDocument/2006/relationships/hyperlink" Target="https://alsi.kz/ru/catalog/kartridzhi-dlya-struynykh-printerov-mfu-plotterov/kartridj-hp-europe-415x-w2032xc/" TargetMode="External"/><Relationship Id="rId_hyperlink_773" Type="http://schemas.openxmlformats.org/officeDocument/2006/relationships/hyperlink" Target="https://alsi.kz/ru/catalog/kartridzhi-dlya-struynykh-printerov-mfu-plotterov/kartridj-hp-europe-415x-w2033xc/" TargetMode="External"/><Relationship Id="rId_hyperlink_774" Type="http://schemas.openxmlformats.org/officeDocument/2006/relationships/hyperlink" Target="https://alsi.kz/ru/catalog/kartridzhi-dlya-struynykh-printerov-mfu-plotterov/kartridj-hp-europe-51625ae-51625ae/" TargetMode="External"/><Relationship Id="rId_hyperlink_775" Type="http://schemas.openxmlformats.org/officeDocument/2006/relationships/hyperlink" Target="https://alsi.kz/ru/catalog/kartridzhi-dlya-struynykh-printerov-mfu-plotterov/kartridj-hp-europe-51629a-51629a/" TargetMode="External"/><Relationship Id="rId_hyperlink_776" Type="http://schemas.openxmlformats.org/officeDocument/2006/relationships/hyperlink" Target="https://alsi.kz/ru/catalog/kartridzhi-dlya-struynykh-printerov-mfu-plotterov/kartridj-hp-europe-51640ce-51640ce/" TargetMode="External"/><Relationship Id="rId_hyperlink_777" Type="http://schemas.openxmlformats.org/officeDocument/2006/relationships/hyperlink" Target="https://alsi.kz/ru/catalog/kartridzhi-dlya-struynykh-printerov-mfu-plotterov/kartridj-hp-europe-51640me-51640me/" TargetMode="External"/><Relationship Id="rId_hyperlink_778" Type="http://schemas.openxmlformats.org/officeDocument/2006/relationships/hyperlink" Target="https://alsi.kz/ru/catalog/kartridzhi-dlya-struynykh-printerov-mfu-plotterov/kartridj-hp-europe-51640ye-51640ye/" TargetMode="External"/><Relationship Id="rId_hyperlink_779" Type="http://schemas.openxmlformats.org/officeDocument/2006/relationships/hyperlink" Target="https://alsi.kz/ru/catalog/kartridzhi-dlya-struynykh-printerov-mfu-plotterov/kartridj-hp-europe-51644ce-51644ce/" TargetMode="External"/><Relationship Id="rId_hyperlink_780" Type="http://schemas.openxmlformats.org/officeDocument/2006/relationships/hyperlink" Target="https://alsi.kz/ru/catalog/kartridzhi-dlya-struynykh-printerov-mfu-plotterov/kartridj-hp-europe-51644me-51644me/" TargetMode="External"/><Relationship Id="rId_hyperlink_781" Type="http://schemas.openxmlformats.org/officeDocument/2006/relationships/hyperlink" Target="https://alsi.kz/ru/catalog/kartridzhi-dlya-struynykh-printerov-mfu-plotterov/kartridj-hp-europe-51644ye-51644ye/" TargetMode="External"/><Relationship Id="rId_hyperlink_782" Type="http://schemas.openxmlformats.org/officeDocument/2006/relationships/hyperlink" Target="https://alsi.kz/ru/catalog/kartridzhi-dlya-struynykh-printerov-mfu-plotterov/kartridj-hp-europe-963xl-3ja27aebgx/" TargetMode="External"/><Relationship Id="rId_hyperlink_783" Type="http://schemas.openxmlformats.org/officeDocument/2006/relationships/hyperlink" Target="https://alsi.kz/ru/catalog/kartridzhi-dlya-struynykh-printerov-mfu-plotterov/kartridj-hp-europe-963xl-3ja28aebgx/" TargetMode="External"/><Relationship Id="rId_hyperlink_784" Type="http://schemas.openxmlformats.org/officeDocument/2006/relationships/hyperlink" Target="https://alsi.kz/ru/catalog/kartridzhi-dlya-struynykh-printerov-mfu-plotterov/kartridj-hp-europe-963xl-3ja29aebgx/" TargetMode="External"/><Relationship Id="rId_hyperlink_785" Type="http://schemas.openxmlformats.org/officeDocument/2006/relationships/hyperlink" Target="https://alsi.kz/ru/catalog/kartridzhi-dlya-struynykh-printerov-mfu-plotterov/kartridj-hp-europe-c2p10ae-c2p10aebhk/" TargetMode="External"/><Relationship Id="rId_hyperlink_786" Type="http://schemas.openxmlformats.org/officeDocument/2006/relationships/hyperlink" Target="https://alsi.kz/ru/catalog/kartridzhi-dlya-struynykh-printerov-mfu-plotterov/kartridj-hp-europe-c2p11ae-c2p11aebhk/" TargetMode="External"/><Relationship Id="rId_hyperlink_787" Type="http://schemas.openxmlformats.org/officeDocument/2006/relationships/hyperlink" Target="https://alsi.kz/ru/catalog/kartridzhi-dlya-struynykh-printerov-mfu-plotterov/kartridj-hp-europe-c4801a-c4801a/" TargetMode="External"/><Relationship Id="rId_hyperlink_788" Type="http://schemas.openxmlformats.org/officeDocument/2006/relationships/hyperlink" Target="https://alsi.kz/ru/catalog/kartridzhi-dlya-struynykh-printerov-mfu-plotterov/kartridj-hp-europe-c4802a-c4802a/" TargetMode="External"/><Relationship Id="rId_hyperlink_789" Type="http://schemas.openxmlformats.org/officeDocument/2006/relationships/hyperlink" Target="https://alsi.kz/ru/catalog/kartridzhi-dlya-struynykh-printerov-mfu-plotterov/kartridj-hp-europe-c4803a-c4803a/" TargetMode="External"/><Relationship Id="rId_hyperlink_790" Type="http://schemas.openxmlformats.org/officeDocument/2006/relationships/hyperlink" Target="https://alsi.kz/ru/catalog/kartridzhi-dlya-struynykh-printerov-mfu-plotterov/kartridj-hp-europe-c4804a-c4804a/" TargetMode="External"/><Relationship Id="rId_hyperlink_791" Type="http://schemas.openxmlformats.org/officeDocument/2006/relationships/hyperlink" Target="https://alsi.kz/ru/catalog/kartridzhi-dlya-struynykh-printerov-mfu-plotterov/kartridj-hp-europe-c4805a-c4805a/" TargetMode="External"/><Relationship Id="rId_hyperlink_792" Type="http://schemas.openxmlformats.org/officeDocument/2006/relationships/hyperlink" Target="https://alsi.kz/ru/catalog/kartridzhi-dlya-struynykh-printerov-mfu-plotterov/kartridj-hp-europe-c4806a-c4806a/" TargetMode="External"/><Relationship Id="rId_hyperlink_793" Type="http://schemas.openxmlformats.org/officeDocument/2006/relationships/hyperlink" Target="https://alsi.kz/ru/catalog/kartridzhi-dlya-struynykh-printerov-mfu-plotterov/kartridj-hp-europe-c4814ae-c4814ae/" TargetMode="External"/><Relationship Id="rId_hyperlink_794" Type="http://schemas.openxmlformats.org/officeDocument/2006/relationships/hyperlink" Target="https://alsi.kz/ru/catalog/kartridzhi-dlya-struynykh-printerov-mfu-plotterov/kartridj-hp-europe-c4815ae-c4815ae/" TargetMode="External"/><Relationship Id="rId_hyperlink_795" Type="http://schemas.openxmlformats.org/officeDocument/2006/relationships/hyperlink" Target="https://alsi.kz/ru/catalog/kartridzhi-dlya-struynykh-printerov-mfu-plotterov/kartridj-hp-europe-c4816ae-c4816ae/" TargetMode="External"/><Relationship Id="rId_hyperlink_796" Type="http://schemas.openxmlformats.org/officeDocument/2006/relationships/hyperlink" Target="https://alsi.kz/ru/catalog/kartridzhi-dlya-struynykh-printerov-mfu-plotterov/kartridj-hp-europe-c4817ae-c4817ae/" TargetMode="External"/><Relationship Id="rId_hyperlink_797" Type="http://schemas.openxmlformats.org/officeDocument/2006/relationships/hyperlink" Target="https://alsi.kz/ru/catalog/kartridzhi-dlya-struynykh-printerov-mfu-plotterov/kartridj-hp-europe-c4841a-c4841a/" TargetMode="External"/><Relationship Id="rId_hyperlink_798" Type="http://schemas.openxmlformats.org/officeDocument/2006/relationships/hyperlink" Target="https://alsi.kz/ru/catalog/kartridzhi-dlya-struynykh-printerov-mfu-plotterov/kartridj-hp-europe-c4843a-c4843a/" TargetMode="External"/><Relationship Id="rId_hyperlink_799" Type="http://schemas.openxmlformats.org/officeDocument/2006/relationships/hyperlink" Target="https://alsi.kz/ru/catalog/kartridzhi-dlya-struynykh-printerov-mfu-plotterov/kartridj-hp-europe-c4930a-c4930a/" TargetMode="External"/><Relationship Id="rId_hyperlink_800" Type="http://schemas.openxmlformats.org/officeDocument/2006/relationships/hyperlink" Target="https://alsi.kz/ru/catalog/kartridzhi-dlya-struynykh-printerov-mfu-plotterov/kartridj-hp-europe-c4931a-c4931a/" TargetMode="External"/><Relationship Id="rId_hyperlink_801" Type="http://schemas.openxmlformats.org/officeDocument/2006/relationships/hyperlink" Target="https://alsi.kz/ru/catalog/kartridzhi-dlya-struynykh-printerov-mfu-plotterov/kartridj-hp-europe-c4932a-c4932a/" TargetMode="External"/><Relationship Id="rId_hyperlink_802" Type="http://schemas.openxmlformats.org/officeDocument/2006/relationships/hyperlink" Target="https://alsi.kz/ru/catalog/kartridzhi-dlya-struynykh-printerov-mfu-plotterov/kartridj-hp-europe-c4933a-c4933a/" TargetMode="External"/><Relationship Id="rId_hyperlink_803" Type="http://schemas.openxmlformats.org/officeDocument/2006/relationships/hyperlink" Target="https://alsi.kz/ru/catalog/kartridzhi-dlya-struynykh-printerov-mfu-plotterov/kartridj-hp-europe-c4934a-c4934a/" TargetMode="External"/><Relationship Id="rId_hyperlink_804" Type="http://schemas.openxmlformats.org/officeDocument/2006/relationships/hyperlink" Target="https://alsi.kz/ru/catalog/kartridzhi-dlya-struynykh-printerov-mfu-plotterov/kartridj-hp-europe-c4935a-c4935a/" TargetMode="External"/><Relationship Id="rId_hyperlink_805" Type="http://schemas.openxmlformats.org/officeDocument/2006/relationships/hyperlink" Target="https://alsi.kz/ru/catalog/kartridzhi-dlya-struynykh-printerov-mfu-plotterov/kartridj-hp-europe-c5010de-c5010de/" TargetMode="External"/><Relationship Id="rId_hyperlink_806" Type="http://schemas.openxmlformats.org/officeDocument/2006/relationships/hyperlink" Target="https://alsi.kz/ru/catalog/kartridzhi-dlya-struynykh-printerov-mfu-plotterov/kartridj-hp-europe-c5011d-c5011d/" TargetMode="External"/><Relationship Id="rId_hyperlink_807" Type="http://schemas.openxmlformats.org/officeDocument/2006/relationships/hyperlink" Target="https://alsi.kz/ru/catalog/kartridzhi-dlya-struynykh-printerov-mfu-plotterov/kartridj-hp-europe-c6628a-c6628a/" TargetMode="External"/><Relationship Id="rId_hyperlink_808" Type="http://schemas.openxmlformats.org/officeDocument/2006/relationships/hyperlink" Target="https://alsi.kz/ru/catalog/kartridzhi-dlya-struynykh-printerov-mfu-plotterov/kartridj-hp-europe-c9368a-c9368a/" TargetMode="External"/><Relationship Id="rId_hyperlink_809" Type="http://schemas.openxmlformats.org/officeDocument/2006/relationships/hyperlink" Target="https://alsi.kz/ru/catalog/kartridzhi-dlya-struynykh-printerov-mfu-plotterov/kartridj-hp-europe-c9503ae-c9503ae/" TargetMode="External"/><Relationship Id="rId_hyperlink_810" Type="http://schemas.openxmlformats.org/officeDocument/2006/relationships/hyperlink" Target="https://alsi.kz/ru/catalog/kartridzhi-dlya-struynykh-printerov-mfu-plotterov/kartridj-hp-europe-c9505he-c9505he/" TargetMode="External"/><Relationship Id="rId_hyperlink_811" Type="http://schemas.openxmlformats.org/officeDocument/2006/relationships/hyperlink" Target="https://alsi.kz/ru/catalog/kartridzhi-dlya-struynykh-printerov-mfu-plotterov/kartridj-hp-europe-cb271a-cb271a/" TargetMode="External"/><Relationship Id="rId_hyperlink_812" Type="http://schemas.openxmlformats.org/officeDocument/2006/relationships/hyperlink" Target="https://alsi.kz/ru/catalog/kartridzhi-dlya-struynykh-printerov-mfu-plotterov/kartridj-hp-europe-cb273a-cb273a/" TargetMode="External"/><Relationship Id="rId_hyperlink_813" Type="http://schemas.openxmlformats.org/officeDocument/2006/relationships/hyperlink" Target="https://alsi.kz/ru/catalog/kartridzhi-dlya-struynykh-printerov-mfu-plotterov/kartridj-hp-europe-cb274a-cb274a/" TargetMode="External"/><Relationship Id="rId_hyperlink_814" Type="http://schemas.openxmlformats.org/officeDocument/2006/relationships/hyperlink" Target="https://alsi.kz/ru/catalog/kartridzhi-dlya-struynykh-printerov-mfu-plotterov/kartridj-hp-europe-cb275a-cb275a/" TargetMode="External"/><Relationship Id="rId_hyperlink_815" Type="http://schemas.openxmlformats.org/officeDocument/2006/relationships/hyperlink" Target="https://alsi.kz/ru/catalog/kartridzhi-dlya-struynykh-printerov-mfu-plotterov/kartridj-hp-europe-cb276a-cb276a/" TargetMode="External"/><Relationship Id="rId_hyperlink_816" Type="http://schemas.openxmlformats.org/officeDocument/2006/relationships/hyperlink" Target="https://alsi.kz/ru/catalog/kartridzhi-dlya-struynykh-printerov-mfu-plotterov/kartridj-hp-europe-cb340a-cb340a/" TargetMode="External"/><Relationship Id="rId_hyperlink_817" Type="http://schemas.openxmlformats.org/officeDocument/2006/relationships/hyperlink" Target="https://alsi.kz/ru/catalog/kartridzhi-dlya-struynykh-printerov-mfu-plotterov/kartridj-hp-europe-cb344a-cb344a/" TargetMode="External"/><Relationship Id="rId_hyperlink_818" Type="http://schemas.openxmlformats.org/officeDocument/2006/relationships/hyperlink" Target="https://alsi.kz/ru/catalog/kartridzhi-dlya-struynykh-printerov-mfu-plotterov/kartridzh-hp-cc640he/" TargetMode="External"/><Relationship Id="rId_hyperlink_819" Type="http://schemas.openxmlformats.org/officeDocument/2006/relationships/hyperlink" Target="https://alsi.kz/ru/catalog/kartridzhi-dlya-struynykh-printerov-mfu-plotterov/kartridzh-hp-ch561he/" TargetMode="External"/><Relationship Id="rId_hyperlink_820" Type="http://schemas.openxmlformats.org/officeDocument/2006/relationships/hyperlink" Target="https://alsi.kz/ru/catalog/kartridzhi-dlya-struynykh-printerov-mfu-plotterov/kartridzh-hp-ch562he/" TargetMode="External"/><Relationship Id="rId_hyperlink_821" Type="http://schemas.openxmlformats.org/officeDocument/2006/relationships/hyperlink" Target="https://alsi.kz/ru/catalog/kartridzhi-dlya-struynykh-printerov-mfu-plotterov/kartridzh-hp-cn054ae/" TargetMode="External"/><Relationship Id="rId_hyperlink_822" Type="http://schemas.openxmlformats.org/officeDocument/2006/relationships/hyperlink" Target="https://alsi.kz/ru/catalog/kartridzhi-dlya-struynykh-printerov-mfu-plotterov/kartridzh-hp-cn055ae/" TargetMode="External"/><Relationship Id="rId_hyperlink_823" Type="http://schemas.openxmlformats.org/officeDocument/2006/relationships/hyperlink" Target="https://alsi.kz/ru/catalog/kartridzhi-dlya-struynykh-printerov-mfu-plotterov/kartridzh-hp-cz129a/" TargetMode="External"/><Relationship Id="rId_hyperlink_824" Type="http://schemas.openxmlformats.org/officeDocument/2006/relationships/hyperlink" Target="https://alsi.kz/ru/catalog/kartridzhi-dlya-struynykh-printerov-mfu-plotterov/kartridzh-hp-cz130a/" TargetMode="External"/><Relationship Id="rId_hyperlink_825" Type="http://schemas.openxmlformats.org/officeDocument/2006/relationships/hyperlink" Target="https://alsi.kz/ru/catalog/kartridzhi-dlya-struynykh-printerov-mfu-plotterov/kartridj-hp-europe-designjet-3ed67a/" TargetMode="External"/><Relationship Id="rId_hyperlink_826" Type="http://schemas.openxmlformats.org/officeDocument/2006/relationships/hyperlink" Target="https://alsi.kz/ru/catalog/kartridzhi-dlya-struynykh-printerov-mfu-plotterov/kartridj-hp-europe-f6u17ae-f6u17aebgx/" TargetMode="External"/><Relationship Id="rId_hyperlink_827" Type="http://schemas.openxmlformats.org/officeDocument/2006/relationships/hyperlink" Target="https://alsi.kz/ru/catalog/kartridzhi-dlya-struynykh-printerov-mfu-plotterov/kartridj-hp-europe-f6u18ae-f6u18aels2/" TargetMode="External"/><Relationship Id="rId_hyperlink_828" Type="http://schemas.openxmlformats.org/officeDocument/2006/relationships/hyperlink" Target="https://alsi.kz/ru/catalog/kartridzhi-dlya-struynykh-printerov-mfu-plotterov/kartridj-hp-europe-l0s70ae-l0s70aebgx/" TargetMode="External"/><Relationship Id="rId_hyperlink_829" Type="http://schemas.openxmlformats.org/officeDocument/2006/relationships/hyperlink" Target="https://alsi.kz/ru/catalog/kartridzhi-dlya-struynykh-printerov-mfu-plotterov/kartridj-hp-europe-laserjet-136x-w1360x/" TargetMode="External"/><Relationship Id="rId_hyperlink_830" Type="http://schemas.openxmlformats.org/officeDocument/2006/relationships/hyperlink" Target="https://alsi.kz/ru/catalog/kartridzhi-dlya-struynykh-printerov-mfu-plotterov/kartridj-hp-europe-m0j90ae-m0j90ae/" TargetMode="External"/><Relationship Id="rId_hyperlink_831" Type="http://schemas.openxmlformats.org/officeDocument/2006/relationships/hyperlink" Target="https://alsi.kz/ru/catalog/kartridzhi-dlya-struynykh-printerov-mfu-plotterov/kartridj-hp-europe-m0j94ae-m0j94ae/" TargetMode="External"/><Relationship Id="rId_hyperlink_832" Type="http://schemas.openxmlformats.org/officeDocument/2006/relationships/hyperlink" Target="https://alsi.kz/ru/catalog/kartridzhi-dlya-struynykh-printerov-mfu-plotterov/kartridj-hp-europe-p2v69a-p2v69a/" TargetMode="External"/><Relationship Id="rId_hyperlink_833" Type="http://schemas.openxmlformats.org/officeDocument/2006/relationships/hyperlink" Target="https://alsi.kz/ru/catalog/kartridzhi-dlya-struynykh-printerov-mfu-plotterov/kartridj-hp-europe-p2v70a-p2v70a/" TargetMode="External"/><Relationship Id="rId_hyperlink_834" Type="http://schemas.openxmlformats.org/officeDocument/2006/relationships/hyperlink" Target="https://alsi.kz/ru/catalog/kartridzhi-dlya-struynykh-printerov-mfu-plotterov/kartridj-hp-europe-p2v79a-p2v79a/" TargetMode="External"/><Relationship Id="rId_hyperlink_835" Type="http://schemas.openxmlformats.org/officeDocument/2006/relationships/hyperlink" Target="https://alsi.kz/ru/catalog/kartridzhi-dlya-struynykh-printerov-mfu-plotterov/kartridj-hp-europe-p2v83a-p2v83a/" TargetMode="External"/><Relationship Id="rId_hyperlink_836" Type="http://schemas.openxmlformats.org/officeDocument/2006/relationships/hyperlink" Target="https://alsi.kz/ru/catalog/kartridzhi-dlya-struynykh-printerov-mfu-plotterov/kartridj-hp-europe-pagewide-xl-3ed84a/" TargetMode="External"/><Relationship Id="rId_hyperlink_837" Type="http://schemas.openxmlformats.org/officeDocument/2006/relationships/hyperlink" Target="https://alsi.kz/ru/catalog/kartridzhi-dlya-struynykh-printerov-mfu-plotterov/kartridj-hp-europe-pagewide-xl-3ed85a/" TargetMode="External"/><Relationship Id="rId_hyperlink_838" Type="http://schemas.openxmlformats.org/officeDocument/2006/relationships/hyperlink" Target="https://alsi.kz/ru/catalog/kartridzhi-dlya-struynykh-printerov-mfu-plotterov/kartridj-hp-europe-pagewide-xl-3ed86a/" TargetMode="External"/><Relationship Id="rId_hyperlink_839" Type="http://schemas.openxmlformats.org/officeDocument/2006/relationships/hyperlink" Target="https://alsi.kz/ru/catalog/kartridzhi-dlya-struynykh-printerov-mfu-plotterov/kartridj-hp-europe-q7935he-q7935he/" TargetMode="External"/><Relationship Id="rId_hyperlink_840" Type="http://schemas.openxmlformats.org/officeDocument/2006/relationships/hyperlink" Target="https://alsi.kz/ru/catalog/kartridzhi-dlya-struynykh-printerov-mfu-plotterov/kartridj-hp-europe-q7942a-q7942a/" TargetMode="External"/><Relationship Id="rId_hyperlink_841" Type="http://schemas.openxmlformats.org/officeDocument/2006/relationships/hyperlink" Target="https://alsi.kz/ru/catalog/kartridzhi-dlya-struynykh-printerov-mfu-plotterov/kartridj-hp-europe-q7949he-q7949he/" TargetMode="External"/><Relationship Id="rId_hyperlink_842" Type="http://schemas.openxmlformats.org/officeDocument/2006/relationships/hyperlink" Target="https://alsi.kz/ru/catalog/kartridzhi-dlya-struynykh-printerov-mfu-plotterov/kartridj-hp-europe-q7954a-q7954a/" TargetMode="External"/><Relationship Id="rId_hyperlink_843" Type="http://schemas.openxmlformats.org/officeDocument/2006/relationships/hyperlink" Target="https://alsi.kz/ru/catalog/kartridzhi-dlya-struynykh-printerov-mfu-plotterov/kartridj-hp-europe-q7967he-q7967he/" TargetMode="External"/><Relationship Id="rId_hyperlink_844" Type="http://schemas.openxmlformats.org/officeDocument/2006/relationships/hyperlink" Target="https://alsi.kz/ru/catalog/kartridzhi-dlya-struynykh-printerov-mfu-plotterov/kartridj-hp-europe-q8700ae-q8700ae/" TargetMode="External"/><Relationship Id="rId_hyperlink_845" Type="http://schemas.openxmlformats.org/officeDocument/2006/relationships/hyperlink" Target="https://alsi.kz/ru/catalog/kartridzhi-dlya-struynykh-printerov-mfu-plotterov/kartridj-hp-europe-s4842a-c4842a/" TargetMode="External"/><Relationship Id="rId_hyperlink_846" Type="http://schemas.openxmlformats.org/officeDocument/2006/relationships/hyperlink" Target="https://alsi.kz/ru/catalog/kartridzhi-dlya-struynykh-printerov-mfu-plotterov/kartridj-hp-europe-s4940a-c4940a/" TargetMode="External"/><Relationship Id="rId_hyperlink_847" Type="http://schemas.openxmlformats.org/officeDocument/2006/relationships/hyperlink" Target="https://alsi.kz/ru/catalog/kartridzhi-dlya-struynykh-printerov-mfu-plotterov/kartridj-hp-europe-s8727be-c8727be/" TargetMode="External"/><Relationship Id="rId_hyperlink_848" Type="http://schemas.openxmlformats.org/officeDocument/2006/relationships/hyperlink" Target="https://alsi.kz/ru/catalog/kartridzhi-dlya-struynykh-printerov-mfu-plotterov/kartridj-hp-europe-sb343a-cb343a/" TargetMode="External"/><Relationship Id="rId_hyperlink_849" Type="http://schemas.openxmlformats.org/officeDocument/2006/relationships/hyperlink" Target="https://alsi.kz/ru/catalog/kartridzhi-dlya-struynykh-printerov-mfu-plotterov/kartridj-hp-europe-sb345a-cb345a/" TargetMode="External"/><Relationship Id="rId_hyperlink_850" Type="http://schemas.openxmlformats.org/officeDocument/2006/relationships/hyperlink" Target="https://alsi.kz/ru/catalog/kartridzhi-dlya-struynykh-printerov-mfu-plotterov/nabor-chernil-canon-cli8bk-cli8bk/" TargetMode="External"/><Relationship Id="rId_hyperlink_851" Type="http://schemas.openxmlformats.org/officeDocument/2006/relationships/hyperlink" Target="https://alsi.kz/ru/catalog/kartridzhi-dlya-struynykh-printerov-mfu-plotterov/nabor-chernil-nrg-cpi2brn-cpi2brn/" TargetMode="External"/><Relationship Id="rId_hyperlink_852" Type="http://schemas.openxmlformats.org/officeDocument/2006/relationships/hyperlink" Target="https://alsi.kz/ru/catalog/kartridzhi-dlya-struynykh-printerov-mfu-plotterov/nabor-chernil-nrg-cpi2grn-cpi2grn/" TargetMode="External"/><Relationship Id="rId_hyperlink_853" Type="http://schemas.openxmlformats.org/officeDocument/2006/relationships/hyperlink" Target="https://alsi.kz/ru/catalog/kartridzhi-dlya-struynykh-printerov-mfu-plotterov/nabor-chernil-nrg-cpi2red-cpi2red/" TargetMode="External"/><Relationship Id="rId_hyperlink_854" Type="http://schemas.openxmlformats.org/officeDocument/2006/relationships/hyperlink" Target="https://alsi.kz/ru/catalog/kartridzhi-dlya-struynykh-printerov-mfu-plotterov/nabor-chernil-nrg-cpi2ylw-cpi2ylw/" TargetMode="External"/><Relationship Id="rId_hyperlink_855" Type="http://schemas.openxmlformats.org/officeDocument/2006/relationships/hyperlink" Target="https://alsi.kz/ru/catalog/kartridzhi-dlya-struynykh-printerov-mfu-plotterov/nabor-chernil-nrg-cpi6blk-cpi6blk/" TargetMode="External"/><Relationship Id="rId_hyperlink_856" Type="http://schemas.openxmlformats.org/officeDocument/2006/relationships/hyperlink" Target="https://alsi.kz/ru/catalog/kartridzhi-dlya-struynykh-printerov-mfu-plotterov/pechatayushchaya-golovka-hp-europe-c4800a-c4800a/" TargetMode="External"/><Relationship Id="rId_hyperlink_857" Type="http://schemas.openxmlformats.org/officeDocument/2006/relationships/hyperlink" Target="https://alsi.kz/ru/catalog/kartridzhi-dlya-struynykh-printerov-mfu-plotterov/pechatayushchaya-golovka-hp-europe-p2v25a-p2v25a/" TargetMode="External"/><Relationship Id="rId_hyperlink_858" Type="http://schemas.openxmlformats.org/officeDocument/2006/relationships/hyperlink" Target="https://alsi.kz/ru/catalog/kartridzhi-dlya-struynykh-printerov-mfu-plotterov/chernila-canon-ink-gi-40-c-3400c001/" TargetMode="External"/><Relationship Id="rId_hyperlink_859" Type="http://schemas.openxmlformats.org/officeDocument/2006/relationships/hyperlink" Target="https://alsi.kz/ru/catalog/kartridzhi-dlya-struynykh-printerov-mfu-plotterov/chernila-canon-ink-gi-40-m-3401c001/" TargetMode="External"/><Relationship Id="rId_hyperlink_860" Type="http://schemas.openxmlformats.org/officeDocument/2006/relationships/hyperlink" Target="https://alsi.kz/ru/catalog/kartridzhi-dlya-struynykh-printerov-mfu-plotterov/chernila-canon-ink-gi-40-y-3402c001/" TargetMode="External"/><Relationship Id="rId_hyperlink_861" Type="http://schemas.openxmlformats.org/officeDocument/2006/relationships/hyperlink" Target="https://alsi.kz/ru/catalog/kartridzhi-dlya-struynykh-printerov-mfu-plotterov/chernila-canon-ink-gi-490-bk-0663c001/" TargetMode="External"/><Relationship Id="rId_hyperlink_862" Type="http://schemas.openxmlformats.org/officeDocument/2006/relationships/hyperlink" Target="https://alsi.kz/ru/catalog/kartridzhi-dlya-struynykh-printerov-mfu-plotterov/chernila-canon-pfi-121-6267c001/" TargetMode="External"/><Relationship Id="rId_hyperlink_863" Type="http://schemas.openxmlformats.org/officeDocument/2006/relationships/hyperlink" Target="https://alsi.kz/ru/catalog/kartridzhi-dlya-struynykh-printerov-mfu-plotterov/chernila-canon-pfi-321-6269c001/" TargetMode="External"/><Relationship Id="rId_hyperlink_864" Type="http://schemas.openxmlformats.org/officeDocument/2006/relationships/hyperlink" Target="http://alsi.kz/ru/catalog/tonery/" TargetMode="External"/><Relationship Id="rId_hyperlink_865" Type="http://schemas.openxmlformats.org/officeDocument/2006/relationships/hyperlink" Target="https://alsi.kz/ru/catalog/tonery/kartridj-canon-toner-034-mg-9452b001aa/" TargetMode="External"/><Relationship Id="rId_hyperlink_866" Type="http://schemas.openxmlformats.org/officeDocument/2006/relationships/hyperlink" Target="https://alsi.kz/ru/catalog/tonery/toner-canon-c-exv-64-5753c002/" TargetMode="External"/><Relationship Id="rId_hyperlink_867" Type="http://schemas.openxmlformats.org/officeDocument/2006/relationships/hyperlink" Target="https://alsi.kz/ru/catalog/tonery/toner-canon-c-exv-64-5754c002/" TargetMode="External"/><Relationship Id="rId_hyperlink_868" Type="http://schemas.openxmlformats.org/officeDocument/2006/relationships/hyperlink" Target="https://alsi.kz/ru/catalog/tonery/toner-canon-c-exv-64-5755c002/" TargetMode="External"/><Relationship Id="rId_hyperlink_869" Type="http://schemas.openxmlformats.org/officeDocument/2006/relationships/hyperlink" Target="https://alsi.kz/ru/catalog/tonery/toner-canon-c-exv-64-5756c002/" TargetMode="External"/><Relationship Id="rId_hyperlink_870" Type="http://schemas.openxmlformats.org/officeDocument/2006/relationships/hyperlink" Target="https://alsi.kz/ru/catalog/tonery/toner-canon-c-exv22-c-exv22/" TargetMode="External"/><Relationship Id="rId_hyperlink_871" Type="http://schemas.openxmlformats.org/officeDocument/2006/relationships/hyperlink" Target="https://alsi.kz/ru/catalog/tonery/toner-canon-cexv28-2789b002/" TargetMode="External"/><Relationship Id="rId_hyperlink_872" Type="http://schemas.openxmlformats.org/officeDocument/2006/relationships/hyperlink" Target="https://alsi.kz/ru/catalog/tonery/toner-canon-cexv28-2793b002/" TargetMode="External"/><Relationship Id="rId_hyperlink_873" Type="http://schemas.openxmlformats.org/officeDocument/2006/relationships/hyperlink" Target="https://alsi.kz/ru/catalog/tonery/toner-canon-cexv28-2797b002/" TargetMode="External"/><Relationship Id="rId_hyperlink_874" Type="http://schemas.openxmlformats.org/officeDocument/2006/relationships/hyperlink" Target="https://alsi.kz/ru/catalog/tonery/toner-canon-cexv28-2801b002/" TargetMode="External"/><Relationship Id="rId_hyperlink_875" Type="http://schemas.openxmlformats.org/officeDocument/2006/relationships/hyperlink" Target="https://alsi.kz/ru/catalog/tonery/-canon-c-exv33/" TargetMode="External"/><Relationship Id="rId_hyperlink_876" Type="http://schemas.openxmlformats.org/officeDocument/2006/relationships/hyperlink" Target="https://alsi.kz/ru/catalog/tonery/toner-canon-c-exv54-bk-1394c002aa/" TargetMode="External"/><Relationship Id="rId_hyperlink_877" Type="http://schemas.openxmlformats.org/officeDocument/2006/relationships/hyperlink" Target="https://alsi.kz/ru/catalog/tonery/toner-canon-c-exv54-c-1395c002aa/" TargetMode="External"/><Relationship Id="rId_hyperlink_878" Type="http://schemas.openxmlformats.org/officeDocument/2006/relationships/hyperlink" Target="https://alsi.kz/ru/catalog/tonery/toner-canon-c-exv54-m-1396c002aa/" TargetMode="External"/><Relationship Id="rId_hyperlink_879" Type="http://schemas.openxmlformats.org/officeDocument/2006/relationships/hyperlink" Target="https://alsi.kz/ru/catalog/tonery/toner-canon-c-exv54-y-1397c002aa/" TargetMode="External"/><Relationship Id="rId_hyperlink_880" Type="http://schemas.openxmlformats.org/officeDocument/2006/relationships/hyperlink" Target="https://alsi.kz/ru/catalog/tonery/toner-canon-gp-215-gp-215-int/" TargetMode="External"/><Relationship Id="rId_hyperlink_881" Type="http://schemas.openxmlformats.org/officeDocument/2006/relationships/hyperlink" Target="https://alsi.kz/ru/catalog/tonery/toner-nashuatec-mpc3300-841140/" TargetMode="External"/><Relationship Id="rId_hyperlink_882" Type="http://schemas.openxmlformats.org/officeDocument/2006/relationships/hyperlink" Target="https://alsi.kz/ru/catalog/tonery/toner-xerox-006r01282-006r01282/" TargetMode="External"/><Relationship Id="rId_hyperlink_883" Type="http://schemas.openxmlformats.org/officeDocument/2006/relationships/hyperlink" Target="https://alsi.kz/ru/catalog/tonery/toner-xerox-006r01283-006r01283/" TargetMode="External"/><Relationship Id="rId_hyperlink_884" Type="http://schemas.openxmlformats.org/officeDocument/2006/relationships/hyperlink" Target="https://alsi.kz/ru/catalog/tonery/toner-kartridj-canon-c-exv-59-3760c002/" TargetMode="External"/><Relationship Id="rId_hyperlink_885" Type="http://schemas.openxmlformats.org/officeDocument/2006/relationships/hyperlink" Target="https://alsi.kz/ru/catalog/tonery/toner-kartridj-canon-crg-3026c002/" TargetMode="External"/><Relationship Id="rId_hyperlink_886" Type="http://schemas.openxmlformats.org/officeDocument/2006/relationships/hyperlink" Target="https://alsi.kz/ru/catalog/tonery/toner-kartridj-canon-imagepress-toner-t07-3644c001/" TargetMode="External"/><Relationship Id="rId_hyperlink_887" Type="http://schemas.openxmlformats.org/officeDocument/2006/relationships/hyperlink" Target="https://alsi.kz/ru/catalog/tonery/toner-kartridj-canon-t01-8066b001/" TargetMode="External"/><Relationship Id="rId_hyperlink_888" Type="http://schemas.openxmlformats.org/officeDocument/2006/relationships/hyperlink" Target="https://alsi.kz/ru/catalog/tonery/toner-kartridj-canon-t11-5146c001/" TargetMode="External"/><Relationship Id="rId_hyperlink_889" Type="http://schemas.openxmlformats.org/officeDocument/2006/relationships/hyperlink" Target="https://alsi.kz/ru/catalog/tonery/toner-kartridj-canon-t11-5147c001/" TargetMode="External"/><Relationship Id="rId_hyperlink_890" Type="http://schemas.openxmlformats.org/officeDocument/2006/relationships/hyperlink" Target="https://alsi.kz/ru/catalog/tonery/toner-kartridj-canon-t11-5148c001/" TargetMode="External"/><Relationship Id="rId_hyperlink_891" Type="http://schemas.openxmlformats.org/officeDocument/2006/relationships/hyperlink" Target="https://alsi.kz/ru/catalog/tonery/toner-kartridj-canon-t11-5149c001/" TargetMode="External"/><Relationship Id="rId_hyperlink_892" Type="http://schemas.openxmlformats.org/officeDocument/2006/relationships/hyperlink" Target="https://alsi.kz/ru/catalog/tonery/toner-kartridj-hp-europe-black-original-laserjet-w1470a/" TargetMode="External"/><Relationship Id="rId_hyperlink_893" Type="http://schemas.openxmlformats.org/officeDocument/2006/relationships/hyperlink" Target="http://alsi.kz/ru/catalog/antivirusy/" TargetMode="External"/><Relationship Id="rId_hyperlink_894" Type="http://schemas.openxmlformats.org/officeDocument/2006/relationships/hyperlink" Target="http://alsi.kz/ru/catalog/antivirus-kasperskogo/" TargetMode="External"/><Relationship Id="rId_hyperlink_895" Type="http://schemas.openxmlformats.org/officeDocument/2006/relationships/hyperlink" Target="https://alsi.kz/ru/catalog/antivirus-kasperskogo/antivirus-kaspersky-cloud-password-manager-kazakhstan-edition-12-mes-1-pk-bazovyy-esd-kl19560da/" TargetMode="External"/><Relationship Id="rId_hyperlink_896" Type="http://schemas.openxmlformats.org/officeDocument/2006/relationships/hyperlink" Target="https://alsi.kz/ru/catalog/antivirus-kasperskogo/kaspersky-endpoint-security-for-business---select-stan-and-caucasus-edition-25-49-node-1-year-educa/" TargetMode="External"/><Relationship Id="rId_hyperlink_897" Type="http://schemas.openxmlformats.org/officeDocument/2006/relationships/hyperlink" Target="https://alsi.kz/ru/catalog/antivirus-kasperskogo/antivirus-kaspersky-plus-kazakhstan-edition-12-mes-3-pk-bazovyy-esd-kl10420dcfs/" TargetMode="External"/><Relationship Id="rId_hyperlink_898" Type="http://schemas.openxmlformats.org/officeDocument/2006/relationships/hyperlink" Target="https://alsi.kz/ru/catalog/antivirus-kasperskogo/antivirus-kaspersky-plus-kazakhstan-edition-12-mes-5-pk-bazovyy-esd-kl10420defs/" TargetMode="External"/><Relationship Id="rId_hyperlink_899" Type="http://schemas.openxmlformats.org/officeDocument/2006/relationships/hyperlink" Target="https://alsi.kz/ru/catalog/antivirus-kasperskogo/antivirus-kaspersky-safe-kids-kazakhstan-edition-12-mes-1-pk-bazovyy-esd-kl19620dafs/" TargetMode="External"/><Relationship Id="rId_hyperlink_900" Type="http://schemas.openxmlformats.org/officeDocument/2006/relationships/hyperlink" Target="https://alsi.kz/ru/catalog/antivirus-kasperskogo/antivirus-kaspersky-secure-connection-kazakhstan-edition-12-mes-5-pk-bazovyy-esd-kl19870defs/" TargetMode="External"/><Relationship Id="rId_hyperlink_901" Type="http://schemas.openxmlformats.org/officeDocument/2006/relationships/hyperlink" Target="https://alsi.kz/ru/catalog/antivirus-kasperskogo/kaspersky-small-office-security-2-for-personal-computers-cis-and-baltic-edition-5-workstation-1-yea/" TargetMode="External"/><Relationship Id="rId_hyperlink_902" Type="http://schemas.openxmlformats.org/officeDocument/2006/relationships/hyperlink" Target="https://alsi.kz/ru/catalog/antivirus-kasperskogo/antivirus-kaspersky-standard-kazakhstan-edition-12-mes-3-pk-bazovyy-esd-kl10410dcfs/" TargetMode="External"/><Relationship Id="rId_hyperlink_903" Type="http://schemas.openxmlformats.org/officeDocument/2006/relationships/hyperlink" Target="https://alsi.kz/ru/catalog/antivirus-kasperskogo/antivirus-kaspersky-standard-kazakhstan-edition-12-mes-5-pk-bazovyy-esd-kl10410defs/" TargetMode="External"/><Relationship Id="rId_hyperlink_904" Type="http://schemas.openxmlformats.org/officeDocument/2006/relationships/hyperlink" Target="https://alsi.kz/ru/catalog/antivirus-kasperskogo/antivirus-kaspersky-plus-kazakhstan-edition-12-mes-3-pk-bazovyy-box-kl10420ucfs_box/" TargetMode="External"/><Relationship Id="rId_hyperlink_905" Type="http://schemas.openxmlformats.org/officeDocument/2006/relationships/hyperlink" Target="https://alsi.kz/ru/catalog/antivirus-kasperskogo/antivirus-kaspersky-plus-kazakhstan-edition-12-mes-5-pk-bazovyy-box-kl10420uefs_box/" TargetMode="External"/><Relationship Id="rId_hyperlink_906" Type="http://schemas.openxmlformats.org/officeDocument/2006/relationships/hyperlink" Target="https://alsi.kz/ru/catalog/antivirus-kasperskogo/antivirus-kaspersky-standard-kazakhstan-edition-12-mes-3-pk-bazovyy-box-kl10410ucfs_box/" TargetMode="External"/><Relationship Id="rId_hyperlink_907" Type="http://schemas.openxmlformats.org/officeDocument/2006/relationships/hyperlink" Target="https://alsi.kz/ru/catalog/antivirus-kasperskogo/antivirus-kaspersky-standard-kazakhstan-edition-12-mes-5-pk-bazovyy-box-kl10410uefs_box/" TargetMode="External"/><Relationship Id="rId_hyperlink_908" Type="http://schemas.openxmlformats.org/officeDocument/2006/relationships/hyperlink" Target="http://alsi.kz/ru/catalog/antivirus-drweb/" TargetMode="External"/><Relationship Id="rId_hyperlink_909" Type="http://schemas.openxmlformats.org/officeDocument/2006/relationships/hyperlink" Target="https://alsi.kz/ru/catalog/antivirus-drweb/dr-web-security-space-pro-na-12-mesyacev-na-2-pk-prodlenie-v-firmennom-konverte-bsw-w12-0002-2-/" TargetMode="External"/><Relationship Id="rId_hyperlink_910" Type="http://schemas.openxmlformats.org/officeDocument/2006/relationships/hyperlink" Target="http://alsi.kz/ru/catalog/prgrammnoe-obespechenie-microsoft-kgm/" TargetMode="External"/><Relationship Id="rId_hyperlink_911" Type="http://schemas.openxmlformats.org/officeDocument/2006/relationships/hyperlink" Target="http://alsi.kz/ru/catalog/operacionnye-sistemy-os/" TargetMode="External"/><Relationship Id="rId_hyperlink_912" Type="http://schemas.openxmlformats.org/officeDocument/2006/relationships/hyperlink" Target="https://alsi.kz/ru/catalog/operacionnye-sistemy-os/operacionnaya-sistema-windows11-home64-bit-multiyazychnaya-esd-kw9-00664/" TargetMode="External"/><Relationship Id="rId_hyperlink_913" Type="http://schemas.openxmlformats.org/officeDocument/2006/relationships/hyperlink" Target="https://alsi.kz/ru/catalog/operacionnye-sistemy-os/operacionnaya-sistema-windows11-pro64-bit-multiyazychnaya-esd-fqc-10572/" TargetMode="External"/><Relationship Id="rId_hyperlink_914" Type="http://schemas.openxmlformats.org/officeDocument/2006/relationships/hyperlink" Target="http://alsi.kz/ru/catalog/pakety-ofisnyh-programm/" TargetMode="External"/><Relationship Id="rId_hyperlink_915" Type="http://schemas.openxmlformats.org/officeDocument/2006/relationships/hyperlink" Target="https://alsi.kz/ru/catalog/pakety-ofisnyh-programm/pravo-na-ispolzovanie-mso365buspremretailalllngsubpkl1yronlnceeonlydwnldnr-klq-00217/" TargetMode="External"/><Relationship Id="rId_hyperlink_916" Type="http://schemas.openxmlformats.org/officeDocument/2006/relationships/hyperlink" Target="https://alsi.kz/ru/catalog/pakety-ofisnyh-programm/pravo-na-ispolzovanie-msoffice365home3264alllngsubpklic1yronlineceec2rnr-6gq-00084/" TargetMode="External"/><Relationship Id="rId_hyperlink_917" Type="http://schemas.openxmlformats.org/officeDocument/2006/relationships/hyperlink" Target="https://alsi.kz/ru/catalog/pakety-ofisnyh-programm/pravo-na-ispolzovanie-msoffice365personal3264alllngsubpklic1yronlineceec2rnr-qq2-00004/" TargetMode="External"/><Relationship Id="rId_hyperlink_918" Type="http://schemas.openxmlformats.org/officeDocument/2006/relationships/hyperlink" Target="https://alsi.kz/ru/catalog/pakety-ofisnyh-programm/ofisnoe-prilojenie-microsoftoffice-home-2024-all-lng-retail-online-centraleastern-euro-only-dwn-e/" TargetMode="External"/><Relationship Id="rId_hyperlink_919" Type="http://schemas.openxmlformats.org/officeDocument/2006/relationships/hyperlink" Target="https://alsi.kz/ru/catalog/pakety-ofisnyh-programm/ofisnoe-prilojenie-microsoftoffice-home-and-business-2024-all-lng-retail-online-ce-only-esd-ep2-06/" TargetMode="External"/><Relationship Id="rId_hyperlink_920" Type="http://schemas.openxmlformats.org/officeDocument/2006/relationships/hyperlink" Target="http://alsi.kz/ru/catalog/komponenty-sks/" TargetMode="External"/><Relationship Id="rId_hyperlink_921" Type="http://schemas.openxmlformats.org/officeDocument/2006/relationships/hyperlink" Target="http://alsi.kz/ru/catalog/kabelnye-kanaly-i-aksessuary/" TargetMode="External"/><Relationship Id="rId_hyperlink_922" Type="http://schemas.openxmlformats.org/officeDocument/2006/relationships/hyperlink" Target="https://alsi.kz/ru/catalog/kabelnye-kanaly-i-aksessuary/vneshniy-ugol-legrand-l10619-l10619/" TargetMode="External"/><Relationship Id="rId_hyperlink_923" Type="http://schemas.openxmlformats.org/officeDocument/2006/relationships/hyperlink" Target="https://alsi.kz/ru/catalog/kabelnye-kanaly-i-aksessuary/vnutrenniy-ugol-legrand-l10605-l10605/" TargetMode="External"/><Relationship Id="rId_hyperlink_924" Type="http://schemas.openxmlformats.org/officeDocument/2006/relationships/hyperlink" Target="https://alsi.kz/ru/catalog/kabelnye-kanaly-i-aksessuary/vnutrenniy-ugol-legrand-l638021-l638021/" TargetMode="External"/><Relationship Id="rId_hyperlink_925" Type="http://schemas.openxmlformats.org/officeDocument/2006/relationships/hyperlink" Target="https://alsi.kz/ru/catalog/kabelnye-kanaly-i-aksessuary/kabelnyy-kanal-sayanskiy-plastik-040001s-040001s/" TargetMode="External"/><Relationship Id="rId_hyperlink_926" Type="http://schemas.openxmlformats.org/officeDocument/2006/relationships/hyperlink" Target="https://alsi.kz/ru/catalog/kabelnye-kanaly-i-aksessuary/nakladka-na-soedinenii-kryshek-legrand-l638001-l638001/" TargetMode="External"/><Relationship Id="rId_hyperlink_927" Type="http://schemas.openxmlformats.org/officeDocument/2006/relationships/hyperlink" Target="https://alsi.kz/ru/catalog/kabelnye-kanaly-i-aksessuary/ploskiy-ugol-legrand-l32802-l32802/" TargetMode="External"/><Relationship Id="rId_hyperlink_928" Type="http://schemas.openxmlformats.org/officeDocument/2006/relationships/hyperlink" Target="https://alsi.kz/ru/catalog/kabelnye-kanaly-i-aksessuary/ploskiy-ugol-legrand-l638023-l638023/" TargetMode="External"/><Relationship Id="rId_hyperlink_929" Type="http://schemas.openxmlformats.org/officeDocument/2006/relationships/hyperlink" Target="https://alsi.kz/ru/catalog/kabelnye-kanaly-i-aksessuary/razdelitelnaya-peregorodka-iek-clp1f-050-2-clp1f-050-2/" TargetMode="External"/><Relationship Id="rId_hyperlink_930" Type="http://schemas.openxmlformats.org/officeDocument/2006/relationships/hyperlink" Target="https://alsi.kz/ru/catalog/kabelnye-kanaly-i-aksessuary/razdelitelnaya-peregorodka-legrand-l638008-l638008/" TargetMode="External"/><Relationship Id="rId_hyperlink_931" Type="http://schemas.openxmlformats.org/officeDocument/2006/relationships/hyperlink" Target="https://alsi.kz/ru/catalog/kabelnye-kanaly-i-aksessuary/podderjka-legrand-l80251-l80251/" TargetMode="External"/><Relationship Id="rId_hyperlink_932" Type="http://schemas.openxmlformats.org/officeDocument/2006/relationships/hyperlink" Target="https://alsi.kz/ru/catalog/kabelnye-kanaly-i-aksessuary/t-obraznyy-otvod-legrand-l10740/" TargetMode="External"/><Relationship Id="rId_hyperlink_933" Type="http://schemas.openxmlformats.org/officeDocument/2006/relationships/hyperlink" Target="https://alsi.kz/ru/catalog/kabelnye-kanaly-i-aksessuary/troynik-legrand-l638024-l638024/" TargetMode="External"/><Relationship Id="rId_hyperlink_934" Type="http://schemas.openxmlformats.org/officeDocument/2006/relationships/hyperlink" Target="http://alsi.kz/ru/catalog/montajnoe-oborudovanie/" TargetMode="External"/><Relationship Id="rId_hyperlink_935" Type="http://schemas.openxmlformats.org/officeDocument/2006/relationships/hyperlink" Target="https://alsi.kz/ru/catalog/montajnoe-oborudovanie/organayzer-dlya-kabelya-dellcable-cover-for-small-form-factorcsutomer-install-325-bdwy/" TargetMode="External"/><Relationship Id="rId_hyperlink_936" Type="http://schemas.openxmlformats.org/officeDocument/2006/relationships/hyperlink" Target="http://alsi.kz/ru/catalog/ustanovochnoe-elektrooborudovanie/" TargetMode="External"/><Relationship Id="rId_hyperlink_937" Type="http://schemas.openxmlformats.org/officeDocument/2006/relationships/hyperlink" Target="https://alsi.kz/ru/catalog/ustanovochnoe-elektrooborudovanie/elektricheskiy-razem-legrand-l77254-l77254/" TargetMode="External"/><Relationship Id="rId_hyperlink_938" Type="http://schemas.openxmlformats.org/officeDocument/2006/relationships/hyperlink" Target="http://alsi.kz/ru/catalog/produkciya-elektrika/" TargetMode="External"/><Relationship Id="rId_hyperlink_939" Type="http://schemas.openxmlformats.org/officeDocument/2006/relationships/hyperlink" Target="https://alsi.kz/ru/catalog/produkciya-elektrika/avtomaticheskiy-vyklyuchatel-schneider-electric-a9f89325-a9f89325/" TargetMode="External"/><Relationship Id="rId_hyperlink_940" Type="http://schemas.openxmlformats.org/officeDocument/2006/relationships/hyperlink" Target="https://alsi.kz/ru/catalog/produkciya-elektrika/avtomaticheskiy-vyklyuchatel-schneider-electric-a9f89332-a9f89332/" TargetMode="External"/><Relationship Id="rId_hyperlink_941" Type="http://schemas.openxmlformats.org/officeDocument/2006/relationships/hyperlink" Target="https://alsi.kz/ru/catalog/produkciya-elektrika/avtomaticheskiy-vyklyuchatel-schneider-electric-se-a9f89132-se-a9f89132/" TargetMode="External"/><Relationship Id="rId_hyperlink_942" Type="http://schemas.openxmlformats.org/officeDocument/2006/relationships/hyperlink" Target="https://alsi.kz/ru/catalog/produkciya-elektrika/distributivnyy-blok-legrand-l601237-l601237/" TargetMode="External"/><Relationship Id="rId_hyperlink_943" Type="http://schemas.openxmlformats.org/officeDocument/2006/relationships/hyperlink" Target="https://alsi.kz/ru/catalog/produkciya-elektrika/kabel-samarakabelpvs-31515-mm2-mm-pvs-315/" TargetMode="External"/><Relationship Id="rId_hyperlink_944" Type="http://schemas.openxmlformats.org/officeDocument/2006/relationships/hyperlink" Target="https://alsi.kz/ru/catalog/produkciya-elektrika/korobka-dkc-ksc-11-303-ksn-11-303/" TargetMode="External"/><Relationship Id="rId_hyperlink_945" Type="http://schemas.openxmlformats.org/officeDocument/2006/relationships/hyperlink" Target="http://alsi.kz/ru/catalog/telefony-i-faksy/" TargetMode="External"/><Relationship Id="rId_hyperlink_946" Type="http://schemas.openxmlformats.org/officeDocument/2006/relationships/hyperlink" Target="http://alsi.kz/ru/catalog/provodnye-telefony/" TargetMode="External"/><Relationship Id="rId_hyperlink_947" Type="http://schemas.openxmlformats.org/officeDocument/2006/relationships/hyperlink" Target="https://alsi.kz/ru/catalog/provodnye-telefony/retro-telefon-american-column-phone--1920a-1920a/" TargetMode="External"/><Relationship Id="rId_hyperlink_948" Type="http://schemas.openxmlformats.org/officeDocument/2006/relationships/hyperlink" Target="https://alsi.kz/ru/catalog/provodnye-telefony/retro-telefon-deluxe-wooden-wall-phone--1907aw-1907aw/" TargetMode="External"/><Relationship Id="rId_hyperlink_949" Type="http://schemas.openxmlformats.org/officeDocument/2006/relationships/hyperlink" Target="https://alsi.kz/ru/catalog/provodnye-telefony/retro-telefon-franch-wooden-desk-phone--1920f-1920f/" TargetMode="External"/><Relationship Id="rId_hyperlink_950" Type="http://schemas.openxmlformats.org/officeDocument/2006/relationships/hyperlink" Target="https://alsi.kz/ru/catalog/provodnye-telefony/retro-telefon-the-bernita-phone--1904g-1904g/" TargetMode="External"/><Relationship Id="rId_hyperlink_951" Type="http://schemas.openxmlformats.org/officeDocument/2006/relationships/hyperlink" Target="https://alsi.kz/ru/catalog/provodnye-telefony/retro-telefon-the-german-eagle-1899g-1899g/" TargetMode="External"/><Relationship Id="rId_hyperlink_952" Type="http://schemas.openxmlformats.org/officeDocument/2006/relationships/hyperlink" Target="https://alsi.kz/ru/catalog/provodnye-telefony/retro-telefon-the-jubilee-phone-1901-1901e/" TargetMode="External"/><Relationship Id="rId_hyperlink_953" Type="http://schemas.openxmlformats.org/officeDocument/2006/relationships/hyperlink" Target="https://alsi.kz/ru/catalog/provodnye-telefony/-panasonic-kx-t2365/" TargetMode="External"/><Relationship Id="rId_hyperlink_954" Type="http://schemas.openxmlformats.org/officeDocument/2006/relationships/hyperlink" Target="http://alsi.kz/ru/catalog/platy-i-dopolnitelnye-ustroystva/" TargetMode="External"/><Relationship Id="rId_hyperlink_955" Type="http://schemas.openxmlformats.org/officeDocument/2006/relationships/hyperlink" Target="https://alsi.kz/ru/catalog/platy-i-dopolnitelnye-ustroystva/plata-panasonic-kx-tda3173-kx-tda3173/" TargetMode="External"/><Relationship Id="rId_hyperlink_956" Type="http://schemas.openxmlformats.org/officeDocument/2006/relationships/hyperlink" Target="https://alsi.kz/ru/catalog/platy-i-dopolnitelnye-ustroystva/plata-rasshireniya-panasonic-kx-tda-0173-kx-tda-0173/" TargetMode="External"/><Relationship Id="rId_hyperlink_957" Type="http://schemas.openxmlformats.org/officeDocument/2006/relationships/hyperlink" Target="https://alsi.kz/ru/catalog/platy-i-dopolnitelnye-ustroystva/plata-rasshireniya-panasonic-kx-te82483x-kx-te82483x/" TargetMode="External"/><Relationship Id="rId_hyperlink_958" Type="http://schemas.openxmlformats.org/officeDocument/2006/relationships/hyperlink" Target="http://alsi.kz/ru/catalog/sistemnye-telefony-i-konsoli/" TargetMode="External"/><Relationship Id="rId_hyperlink_959" Type="http://schemas.openxmlformats.org/officeDocument/2006/relationships/hyperlink" Target="https://alsi.kz/ru/catalog/sistemnye-telefony-i-konsoli/ip--telefon-cisco-cp-8851-k9-cp-8851-k9/" TargetMode="External"/><Relationship Id="rId_hyperlink_960" Type="http://schemas.openxmlformats.org/officeDocument/2006/relationships/hyperlink" Target="https://alsi.kz/ru/catalog/sistemnye-telefony-i-konsoli/telefon-poly-ccx-505-business-media-phone-for-microsoft-teams-and-poe-enabled-82z79aa/" TargetMode="External"/><Relationship Id="rId_hyperlink_961" Type="http://schemas.openxmlformats.org/officeDocument/2006/relationships/hyperlink" Target="http://alsi.kz/ru/catalog/sotovaya-telefoniya/" TargetMode="External"/><Relationship Id="rId_hyperlink_962" Type="http://schemas.openxmlformats.org/officeDocument/2006/relationships/hyperlink" Target="http://alsi.kz/ru/catalog/aksessuary-k-sotovym-telefonam/" TargetMode="External"/><Relationship Id="rId_hyperlink_963" Type="http://schemas.openxmlformats.org/officeDocument/2006/relationships/hyperlink" Target="https://alsi.kz/ru/catalog/aksessuary-k-sotovym-telefonam/vneshniy-akkumulyator-dell-targus-100w-usb-c-portable-power-bank-451-bdjd/" TargetMode="External"/><Relationship Id="rId_hyperlink_964" Type="http://schemas.openxmlformats.org/officeDocument/2006/relationships/hyperlink" Target="https://alsi.kz/ru/catalog/aksessuary-k-sotovym-telefonam/vneshniy-akkumulyator-dell-targus-140w-usb-c-portable-power-bank-451-bdjg/" TargetMode="External"/><Relationship Id="rId_hyperlink_965" Type="http://schemas.openxmlformats.org/officeDocument/2006/relationships/hyperlink" Target="https://alsi.kz/ru/catalog/aksessuary-k-sotovym-telefonam/zashchitnoe-steklo-steklo-dlya-iphone-13-glass13/" TargetMode="External"/><Relationship Id="rId_hyperlink_966" Type="http://schemas.openxmlformats.org/officeDocument/2006/relationships/hyperlink" Target="https://alsi.kz/ru/catalog/aksessuary-k-sotovym-telefonam/chehol-df-sbattery-02-black-3200ma-sbattery-02bl/" TargetMode="External"/><Relationship Id="rId_hyperlink_967" Type="http://schemas.openxmlformats.org/officeDocument/2006/relationships/hyperlink" Target="http://alsi.kz/ru/catalog/drony-i-aksessuary/" TargetMode="External"/><Relationship Id="rId_hyperlink_968" Type="http://schemas.openxmlformats.org/officeDocument/2006/relationships/hyperlink" Target="http://alsi.kz/ru/catalog/aksessuary/" TargetMode="External"/><Relationship Id="rId_hyperlink_969" Type="http://schemas.openxmlformats.org/officeDocument/2006/relationships/hyperlink" Target="https://alsi.kz/ru/catalog/aksessuary/distancionnoe-upravlenie-dji-gl300k-gl300k/" TargetMode="External"/><Relationship Id="rId_hyperlink_970" Type="http://schemas.openxmlformats.org/officeDocument/2006/relationships/hyperlink" Target="http://alsi.kz/ru/catalog/gps/" TargetMode="External"/><Relationship Id="rId_hyperlink_971" Type="http://schemas.openxmlformats.org/officeDocument/2006/relationships/hyperlink" Target="http://alsi.kz/ru/catalog/gps-trekery/" TargetMode="External"/><Relationship Id="rId_hyperlink_972" Type="http://schemas.openxmlformats.org/officeDocument/2006/relationships/hyperlink" Target="https://alsi.kz/ru/catalog/gps-trekery/gps-navigator-garminmontana-700-010-02133-01/" TargetMode="External"/><Relationship Id="rId_hyperlink_973" Type="http://schemas.openxmlformats.org/officeDocument/2006/relationships/hyperlink" Target="http://alsi.kz/ru/catalog/radiostancii/" TargetMode="External"/><Relationship Id="rId_hyperlink_974" Type="http://schemas.openxmlformats.org/officeDocument/2006/relationships/hyperlink" Target="http://alsi.kz/ru/catalog/avtomobilnye-radiostancii-6y7/" TargetMode="External"/><Relationship Id="rId_hyperlink_975" Type="http://schemas.openxmlformats.org/officeDocument/2006/relationships/hyperlink" Target="https://alsi.kz/ru/catalog/avtomobilnye-radiostancii-6y7/raciya-icom-ic-f6013h-400-470mgc-8-kan-50-vt-bez-displeya-85338/" TargetMode="External"/><Relationship Id="rId_hyperlink_976" Type="http://schemas.openxmlformats.org/officeDocument/2006/relationships/hyperlink" Target="https://alsi.kz/ru/catalog/avtomobilnye-radiostancii-6y7/raciya-hytera-hm655-400-470mgc-512-kan-45vt-bez-gps-dmr-tier-ii-analogue-roaming-86009/" TargetMode="External"/><Relationship Id="rId_hyperlink_977" Type="http://schemas.openxmlformats.org/officeDocument/2006/relationships/hyperlink" Target="https://alsi.kz/ru/catalog/avtomobilnye-radiostancii-6y7/raciya-hytera-hm685-400-470mgc-512-kan-45vt-bez-gps-dmr-tier-ii-analogue-roaming-displey-mik/" TargetMode="External"/><Relationship Id="rId_hyperlink_978" Type="http://schemas.openxmlformats.org/officeDocument/2006/relationships/hyperlink" Target="https://alsi.kz/ru/catalog/avtomobilnye-radiostancii-6y7/raciya-hytera-hm685-400-470mgc-512-kan-25vt-bez-gps-dmr-tier-ii-analogue-roaming-displey-mik/" TargetMode="External"/><Relationship Id="rId_hyperlink_979" Type="http://schemas.openxmlformats.org/officeDocument/2006/relationships/hyperlink" Target="https://alsi.kz/ru/catalog/avtomobilnye-radiostancii-6y7/radiostanciya-hytera-md-615-84324/" TargetMode="External"/><Relationship Id="rId_hyperlink_980" Type="http://schemas.openxmlformats.org/officeDocument/2006/relationships/hyperlink" Target="https://alsi.kz/ru/catalog/avtomobilnye-radiostancii-6y7/radiostanciya-hytera-md-785-79806/" TargetMode="External"/><Relationship Id="rId_hyperlink_981" Type="http://schemas.openxmlformats.org/officeDocument/2006/relationships/hyperlink" Target="https://alsi.kz/ru/catalog/avtomobilnye-radiostancii-6y7/radiostanciya-hytera-md-785gh-84520/" TargetMode="External"/><Relationship Id="rId_hyperlink_982" Type="http://schemas.openxmlformats.org/officeDocument/2006/relationships/hyperlink" Target="https://alsi.kz/ru/catalog/avtomobilnye-radiostancii-6y7/raciya-icom-ic-f5013h-136-174mgc-8-kan-50-vt-bez-displeya-79908/" TargetMode="External"/><Relationship Id="rId_hyperlink_983" Type="http://schemas.openxmlformats.org/officeDocument/2006/relationships/hyperlink" Target="https://alsi.kz/ru/catalog/avtomobilnye-radiostancii-6y7/raciya-icom-ic-f5026-146-174mgc-128-kan-25-vt-79911/" TargetMode="External"/><Relationship Id="rId_hyperlink_984" Type="http://schemas.openxmlformats.org/officeDocument/2006/relationships/hyperlink" Target="https://alsi.kz/ru/catalog/avtomobilnye-radiostancii-6y7/raciya-icom-ic-f6013h-400-470mgc-8-kan-50-vt-bez-displeya-79909/" TargetMode="External"/><Relationship Id="rId_hyperlink_985" Type="http://schemas.openxmlformats.org/officeDocument/2006/relationships/hyperlink" Target="https://alsi.kz/ru/catalog/avtomobilnye-radiostancii-6y7/raciya-motorola-dm1400-136-174mgc-45vt-16kan-analogovaya-81856/" TargetMode="External"/><Relationship Id="rId_hyperlink_986" Type="http://schemas.openxmlformats.org/officeDocument/2006/relationships/hyperlink" Target="https://alsi.kz/ru/catalog/avtomobilnye-radiostancii-6y7/raciya-motorola-dm1400-403-470mgc-25vt-16kan-analogovaya-81857/" TargetMode="External"/><Relationship Id="rId_hyperlink_987" Type="http://schemas.openxmlformats.org/officeDocument/2006/relationships/hyperlink" Target="https://alsi.kz/ru/catalog/avtomobilnye-radiostancii-6y7/raciya-motorola-dm2600-403-470mgc-40vt-256-kan-cifroanalogovaya-83979/" TargetMode="External"/><Relationship Id="rId_hyperlink_988" Type="http://schemas.openxmlformats.org/officeDocument/2006/relationships/hyperlink" Target="https://alsi.kz/ru/catalog/avtomobilnye-radiostancii-6y7/raciya-motorola-dm3400-136-174mgc-25-45vt-32kan-63773/" TargetMode="External"/><Relationship Id="rId_hyperlink_989" Type="http://schemas.openxmlformats.org/officeDocument/2006/relationships/hyperlink" Target="http://alsi.kz/ru/catalog/nosimye-radiostancii-xkb/" TargetMode="External"/><Relationship Id="rId_hyperlink_990" Type="http://schemas.openxmlformats.org/officeDocument/2006/relationships/hyperlink" Target="https://alsi.kz/ru/catalog/nosimye-radiostancii-xkb/radiostanciya-hytera-pd-415-82675/" TargetMode="External"/><Relationship Id="rId_hyperlink_991" Type="http://schemas.openxmlformats.org/officeDocument/2006/relationships/hyperlink" Target="https://alsi.kz/ru/catalog/nosimye-radiostancii-xkb/raciya-fdc-fd-850-plus-400-470-mgc-82409/" TargetMode="External"/><Relationship Id="rId_hyperlink_992" Type="http://schemas.openxmlformats.org/officeDocument/2006/relationships/hyperlink" Target="https://alsi.kz/ru/catalog/nosimye-radiostancii-xkb/raciya-hyt-tc-508-146-174-mgc-16kan-5vt-li-ion-1650-mach-zu-86420/" TargetMode="External"/><Relationship Id="rId_hyperlink_993" Type="http://schemas.openxmlformats.org/officeDocument/2006/relationships/hyperlink" Target="https://alsi.kz/ru/catalog/nosimye-radiostancii-xkb/raciya-hyt-tc-518-136-174-mgc-16-kan-5vt-li-ion-1300-mach-antenna-146-174-mgc-uskorennoe-zu-/" TargetMode="External"/><Relationship Id="rId_hyperlink_994" Type="http://schemas.openxmlformats.org/officeDocument/2006/relationships/hyperlink" Target="https://alsi.kz/ru/catalog/nosimye-radiostancii-xkb/raciya-hyt-tc-610-420-450mgc-ip66-16-kan-5vt-li-ion-1200mach-individualnoe-uskorennoe-zu-6740/" TargetMode="External"/><Relationship Id="rId_hyperlink_995" Type="http://schemas.openxmlformats.org/officeDocument/2006/relationships/hyperlink" Target="https://alsi.kz/ru/catalog/nosimye-radiostancii-xkb/raciya-hytera-ap515-136-174mgc-32kan-5vt-bp4010-li-pol-4000-mach-antenna-146-174mgc-usb-adap/" TargetMode="External"/><Relationship Id="rId_hyperlink_996" Type="http://schemas.openxmlformats.org/officeDocument/2006/relationships/hyperlink" Target="https://alsi.kz/ru/catalog/nosimye-radiostancii-xkb/raciya-hytera-ap515-400-470mgc-32kan-4vt-bp4010-li-pol-4000-mach-antenna-400-470mgc-usb-adap/" TargetMode="External"/><Relationship Id="rId_hyperlink_997" Type="http://schemas.openxmlformats.org/officeDocument/2006/relationships/hyperlink" Target="https://alsi.kz/ru/catalog/nosimye-radiostancii-xkb/raciya-hytera-bd-505-146-174mgc-48kan-5vt-dmr-tier-iianalogue-83128/" TargetMode="External"/><Relationship Id="rId_hyperlink_998" Type="http://schemas.openxmlformats.org/officeDocument/2006/relationships/hyperlink" Target="https://alsi.kz/ru/catalog/nosimye-radiostancii-xkb/raciya-hytera-bd-505-400-470mgc-48kan-4vt-dmr-tier-iianalogue-83127/" TargetMode="External"/><Relationship Id="rId_hyperlink_999" Type="http://schemas.openxmlformats.org/officeDocument/2006/relationships/hyperlink" Target="https://alsi.kz/ru/catalog/nosimye-radiostancii-xkb/raciya-hytera-bd-505-400-470mgc-48kan-4vt-dmr-tier-iianalogue-bl2018-li-ion-2000mach-zu-865/" TargetMode="External"/><Relationship Id="rId_hyperlink_1000" Type="http://schemas.openxmlformats.org/officeDocument/2006/relationships/hyperlink" Target="https://alsi.kz/ru/catalog/nosimye-radiostancii-xkb/raciya-hytera-bd-615-136-174mgc-ip66-48kan-5vt-dmr-tier-iianalogue-li-ion-1500-mach-antenna-1/" TargetMode="External"/><Relationship Id="rId_hyperlink_1001" Type="http://schemas.openxmlformats.org/officeDocument/2006/relationships/hyperlink" Target="https://alsi.kz/ru/catalog/nosimye-radiostancii-xkb/raciya-hytera-bd-615-400-470mgc-ip66-48kan-4vt-dmr-tier-iianalogue-85327/" TargetMode="External"/><Relationship Id="rId_hyperlink_1002" Type="http://schemas.openxmlformats.org/officeDocument/2006/relationships/hyperlink" Target="https://alsi.kz/ru/catalog/nosimye-radiostancii-xkb/raciya-hytera-bp515-136-174mgc-256kan-5vt-dmr-tier-iianalogue-bl1507-li-ion-1500-mach-antenna/" TargetMode="External"/><Relationship Id="rId_hyperlink_1003" Type="http://schemas.openxmlformats.org/officeDocument/2006/relationships/hyperlink" Target="https://alsi.kz/ru/catalog/nosimye-radiostancii-xkb/raciya-hytera-bp515-400-470mgc-256kan-4vt-dmr-tier-iianalogue-bl1507-li-ion-1500-mach-antenna/" TargetMode="External"/><Relationship Id="rId_hyperlink_1004" Type="http://schemas.openxmlformats.org/officeDocument/2006/relationships/hyperlink" Target="https://alsi.kz/ru/catalog/nosimye-radiostancii-xkb/raciya-hytera-pd-505-400-470mgc-256kan-4vt-dmr-tier-iianalogue-81674/" TargetMode="External"/><Relationship Id="rId_hyperlink_1005" Type="http://schemas.openxmlformats.org/officeDocument/2006/relationships/hyperlink" Target="https://alsi.kz/ru/catalog/nosimye-radiostancii-xkb/raciya-icom-ic-a14-118-136mgc-200kan-5vt-bp-232h-li-ion-2250-mach-61077/" TargetMode="External"/><Relationship Id="rId_hyperlink_1006" Type="http://schemas.openxmlformats.org/officeDocument/2006/relationships/hyperlink" Target="https://alsi.kz/ru/catalog/nosimye-radiostancii-xkb/raciya-icom-ic-f3003-146-174mgc-16kan-5vt-bp-298-li-ion-2250-mach-79906/" TargetMode="External"/><Relationship Id="rId_hyperlink_1007" Type="http://schemas.openxmlformats.org/officeDocument/2006/relationships/hyperlink" Target="https://alsi.kz/ru/catalog/nosimye-radiostancii-xkb/raciya-icom-ic-f3036s-146-174mgc-128kan-5vt-bp-232wp-li-ion-2250mach-bez-zu-81006/" TargetMode="External"/><Relationship Id="rId_hyperlink_1008" Type="http://schemas.openxmlformats.org/officeDocument/2006/relationships/hyperlink" Target="https://alsi.kz/ru/catalog/nosimye-radiostancii-xkb/raciya-icom-ic-f4003-400-470mgc-16kan-5vt-bp-298-li-ion-2250-mach-79907/" TargetMode="External"/><Relationship Id="rId_hyperlink_1009" Type="http://schemas.openxmlformats.org/officeDocument/2006/relationships/hyperlink" Target="https://alsi.kz/ru/catalog/nosimye-radiostancii-xkb/radiostanciya-kenwood-tk-3107-406-430450-470-mgc-16906/" TargetMode="External"/><Relationship Id="rId_hyperlink_1010" Type="http://schemas.openxmlformats.org/officeDocument/2006/relationships/hyperlink" Target="https://alsi.kz/ru/catalog/nosimye-radiostancii-xkb/radiostanciya-motorola-dp3401-403-470mgc-61420/" TargetMode="External"/><Relationship Id="rId_hyperlink_1011" Type="http://schemas.openxmlformats.org/officeDocument/2006/relationships/hyperlink" Target="https://alsi.kz/ru/catalog/nosimye-radiostancii-xkb/radiostanciya-motorola-mth800-380-430mgc-45644/" TargetMode="External"/><Relationship Id="rId_hyperlink_1012" Type="http://schemas.openxmlformats.org/officeDocument/2006/relationships/hyperlink" Target="https://alsi.kz/ru/catalog/nosimye-radiostancii-xkb/radiostanciya-motorola-p180-435-480mgc-69019/" TargetMode="External"/><Relationship Id="rId_hyperlink_1013" Type="http://schemas.openxmlformats.org/officeDocument/2006/relationships/hyperlink" Target="https://alsi.kz/ru/catalog/nosimye-radiostancii-xkb/radiostanciya-vertex-standard-vz-9-g6-1-403-470mgc-81426/" TargetMode="External"/><Relationship Id="rId_hyperlink_1014" Type="http://schemas.openxmlformats.org/officeDocument/2006/relationships/hyperlink" Target="http://alsi.kz/ru/catalog/dopolnitelnoe-oborudovanie-dlya-radiostanciy-95w/" TargetMode="External"/><Relationship Id="rId_hyperlink_1015" Type="http://schemas.openxmlformats.org/officeDocument/2006/relationships/hyperlink" Target="http://alsi.kz/ru/catalog/akkumulyatory/" TargetMode="External"/><Relationship Id="rId_hyperlink_1016" Type="http://schemas.openxmlformats.org/officeDocument/2006/relationships/hyperlink" Target="https://alsi.kz/ru/catalog/akkumulyatory/akkumulyator-bp-232-li-ion-74v-20-ah-bu-81451-p4u/" TargetMode="External"/><Relationship Id="rId_hyperlink_1017" Type="http://schemas.openxmlformats.org/officeDocument/2006/relationships/hyperlink" Target="https://alsi.kz/ru/catalog/akkumulyatory/akkumulyator-fdc-fdb-25-li-ion-74v-35ah-dlya-rst-fd-850-82412-d2u/" TargetMode="External"/><Relationship Id="rId_hyperlink_1018" Type="http://schemas.openxmlformats.org/officeDocument/2006/relationships/hyperlink" Target="https://alsi.kz/ru/catalog/akkumulyatory/akkumulyator-hyt-bh1104-ni-mh-6v-11ah-dlya-rst-tc-500-46777/" TargetMode="External"/><Relationship Id="rId_hyperlink_1019" Type="http://schemas.openxmlformats.org/officeDocument/2006/relationships/hyperlink" Target="https://alsi.kz/ru/catalog/akkumulyatory/akkumulyator-hyt-bh-1801-ni-mh-72v-18ah-dlya-rst-tc-700-52200/" TargetMode="External"/><Relationship Id="rId_hyperlink_1020" Type="http://schemas.openxmlformats.org/officeDocument/2006/relationships/hyperlink" Target="https://alsi.kz/ru/catalog/akkumulyatory/akkumulyator-hyt-bl-1715-li-ion-37v-17ah-dlya-rst-tc-320-72187/" TargetMode="External"/><Relationship Id="rId_hyperlink_1021" Type="http://schemas.openxmlformats.org/officeDocument/2006/relationships/hyperlink" Target="https://alsi.kz/ru/catalog/akkumulyatory/akkumulyator-hyt-bl-1719-li-ion-74v-165ah-dlya-rst-tc-508518-80038/" TargetMode="External"/><Relationship Id="rId_hyperlink_1022" Type="http://schemas.openxmlformats.org/officeDocument/2006/relationships/hyperlink" Target="https://alsi.kz/ru/catalog/akkumulyatory/akkumulyator-hytera-bl-1504-li-ion-72v---15-ah-dlya-raciy-pd4xxpd5xxpd6xx-82940/" TargetMode="External"/><Relationship Id="rId_hyperlink_1023" Type="http://schemas.openxmlformats.org/officeDocument/2006/relationships/hyperlink" Target="https://alsi.kz/ru/catalog/akkumulyatory/akkumulyator-icom-bp-209-ni-cd-72v-11-ah-dlya-raciy-ic-f11f2f3gtgsf4gtgs-34805/" TargetMode="External"/><Relationship Id="rId_hyperlink_1024" Type="http://schemas.openxmlformats.org/officeDocument/2006/relationships/hyperlink" Target="https://alsi.kz/ru/catalog/akkumulyatory/akkumulyator-icom-bp-264-ni-mh-72v-14ah-dlya-raciy-ic-f300130034001-81003/" TargetMode="External"/><Relationship Id="rId_hyperlink_1025" Type="http://schemas.openxmlformats.org/officeDocument/2006/relationships/hyperlink" Target="https://alsi.kz/ru/catalog/akkumulyatory/akkumulyator-icom-bp-265-li-ion-74v-19ah-dlya-ic-f3001f4001f3003-81004-4q1/" TargetMode="External"/><Relationship Id="rId_hyperlink_1026" Type="http://schemas.openxmlformats.org/officeDocument/2006/relationships/hyperlink" Target="https://alsi.kz/ru/catalog/akkumulyatory/akkumulyator-icom-bp-298-li-ion-74v--225ah-dlya-raciy-ic-f3003f4003-85457/" TargetMode="External"/><Relationship Id="rId_hyperlink_1027" Type="http://schemas.openxmlformats.org/officeDocument/2006/relationships/hyperlink" Target="https://alsi.kz/ru/catalog/akkumulyatory/akkumulyator-motorola-hknn4013a-li-ion-37v-18ah-dlya-raciy-sl4000-82789/" TargetMode="External"/><Relationship Id="rId_hyperlink_1028" Type="http://schemas.openxmlformats.org/officeDocument/2006/relationships/hyperlink" Target="http://alsi.kz/ru/catalog/zaryadnye-ustroystva/" TargetMode="External"/><Relationship Id="rId_hyperlink_1029" Type="http://schemas.openxmlformats.org/officeDocument/2006/relationships/hyperlink" Target="https://alsi.kz/ru/catalog/zaryadnye-ustroystva/zaryadnoe-ust-vo-ksc-24a-dlya-kenwood-tk-21073107270g370g-uskorennoe-38017-zkp/" TargetMode="External"/><Relationship Id="rId_hyperlink_1030" Type="http://schemas.openxmlformats.org/officeDocument/2006/relationships/hyperlink" Target="https://alsi.kz/ru/catalog/zaryadnye-ustroystva/zaryadnoe-ustroystvo-ems-30l-dlya-li-ion-akkumulyatorov-gp1361280-uskorennoe-42465/" TargetMode="External"/><Relationship Id="rId_hyperlink_1031" Type="http://schemas.openxmlformats.org/officeDocument/2006/relationships/hyperlink" Target="https://alsi.kz/ru/catalog/zaryadnye-ustroystva/zaryadnoe-ustroystvo-motorola-mdpmtn4049a-dlya-r020r030-uskorennoe-28525/" TargetMode="External"/><Relationship Id="rId_hyperlink_1032" Type="http://schemas.openxmlformats.org/officeDocument/2006/relationships/hyperlink" Target="https://alsi.kz/ru/catalog/zaryadnye-ustroystva/zaryadnoe-ustroystvo-ntn7160-dlya-motorola-gp9001200mtx838-10-chasov-7058/" TargetMode="External"/><Relationship Id="rId_hyperlink_1033" Type="http://schemas.openxmlformats.org/officeDocument/2006/relationships/hyperlink" Target="http://alsi.kz/ru/catalog/garnitura-uck/" TargetMode="External"/><Relationship Id="rId_hyperlink_1034" Type="http://schemas.openxmlformats.org/officeDocument/2006/relationships/hyperlink" Target="https://alsi.kz/ru/catalog/garnitura-uck/adapter-besprovodnoy-hytera-ada-01-dlya-md-655785-82643-q8m/" TargetMode="External"/><Relationship Id="rId_hyperlink_1035" Type="http://schemas.openxmlformats.org/officeDocument/2006/relationships/hyperlink" Target="https://alsi.kz/ru/catalog/garnitura-uck/garnitura-hs-14k-s-peredachey-zvuka-cherez-ushnuyu-kost-i-vynosnoy-knopkoy-ptt-dlya-rst-kenwood-tc-268/" TargetMode="External"/><Relationship Id="rId_hyperlink_1036" Type="http://schemas.openxmlformats.org/officeDocument/2006/relationships/hyperlink" Target="https://alsi.kz/ru/catalog/garnitura-uck/garnitura-hs-16m-golovnaya-s-tangentoy-rtt-dlya-gp644688-46668-e9c/" TargetMode="External"/><Relationship Id="rId_hyperlink_1037" Type="http://schemas.openxmlformats.org/officeDocument/2006/relationships/hyperlink" Target="https://alsi.kz/ru/catalog/garnitura-uck/garnitura-hs-5m-s-mikrofonom-na-gibkoy-shtange-dlya-gp300-p040080-cp140160180-42914-l02/" TargetMode="External"/><Relationship Id="rId_hyperlink_1038" Type="http://schemas.openxmlformats.org/officeDocument/2006/relationships/hyperlink" Target="https://alsi.kz/ru/catalog/garnitura-uck/garnitura-hs-5t-s-mikrofonom-na-gibkoy-shtange-dlya-t-serii-tc-1688-35466-5qj/" TargetMode="External"/><Relationship Id="rId_hyperlink_1039" Type="http://schemas.openxmlformats.org/officeDocument/2006/relationships/hyperlink" Target="https://alsi.kz/ru/catalog/garnitura-uck/garnitura-hytera-ehn12-s-mikrofonom-na-gibkoy-shtange-dlya-pd-605-82321-04y/" TargetMode="External"/><Relationship Id="rId_hyperlink_1040" Type="http://schemas.openxmlformats.org/officeDocument/2006/relationships/hyperlink" Target="https://alsi.kz/ru/catalog/garnitura-uck/garnitura-hytera-ehn15-s-mikrofonom-na-gibkoy-shtange-dlya-pd-705785-82233-dvf/" TargetMode="External"/><Relationship Id="rId_hyperlink_1041" Type="http://schemas.openxmlformats.org/officeDocument/2006/relationships/hyperlink" Target="https://alsi.kz/ru/catalog/garnitura-uck/garnitura-rston-pod-shlem-rs-hb601-dlya-sepura-stp8000stp9000-81872-mj1/" TargetMode="External"/><Relationship Id="rId_hyperlink_1042" Type="http://schemas.openxmlformats.org/officeDocument/2006/relationships/hyperlink" Target="https://alsi.kz/ru/catalog/garnitura-uck/garnitura-skrytogo-nosheniya-eam08-s-knopkoy-rtt-v-ruke-dlya-gp300cp140tc-500-63377-h36/" TargetMode="External"/><Relationship Id="rId_hyperlink_1043" Type="http://schemas.openxmlformats.org/officeDocument/2006/relationships/hyperlink" Target="https://alsi.kz/ru/catalog/garnitura-uck/garnitura-skrytogo-nosheniya-ean09-s-knopkoy-rtt-v-ruke-dlya-gp340640680-63379-29i/" TargetMode="External"/><Relationship Id="rId_hyperlink_1044" Type="http://schemas.openxmlformats.org/officeDocument/2006/relationships/hyperlink" Target="https://alsi.kz/ru/catalog/garnitura-uck/garnitura-skrytonosimaya-3-h-provodnaya-ean06-s-podvesnym-mikrofonom-i-rtt-v-ruke-dlya-gp344644688-6-93d/" TargetMode="External"/><Relationship Id="rId_hyperlink_1045" Type="http://schemas.openxmlformats.org/officeDocument/2006/relationships/hyperlink" Target="https://alsi.kz/ru/catalog/garnitura-uck/nasadka-silikonovaya-em0003-dlya-skrytonosimyh-garnitur-58971-n8p/" TargetMode="External"/><Relationship Id="rId_hyperlink_1046" Type="http://schemas.openxmlformats.org/officeDocument/2006/relationships/hyperlink" Target="http://alsi.kz/ru/catalog/mikrofony/" TargetMode="External"/><Relationship Id="rId_hyperlink_1047" Type="http://schemas.openxmlformats.org/officeDocument/2006/relationships/hyperlink" Target="https://alsi.kz/ru/catalog/mikrofony/garnitura-hs-5k-s-mikrofonom-na-gibkoy-shtange-dlya-rst-kenwood-tc-268-34801/" TargetMode="External"/><Relationship Id="rId_hyperlink_1048" Type="http://schemas.openxmlformats.org/officeDocument/2006/relationships/hyperlink" Target="https://alsi.kz/ru/catalog/mikrofony/mikrofon-motorola-pmmn4097c-s-bluetooth-dlya-dm4400440146004601-1043/" TargetMode="External"/><Relationship Id="rId_hyperlink_1049" Type="http://schemas.openxmlformats.org/officeDocument/2006/relationships/hyperlink" Target="https://alsi.kz/ru/catalog/mikrofony/mikrofon-vynosnoy-mp16-sp3-ip54-dlya-sepura-stp8000stp9000-82095-xpt/" TargetMode="External"/><Relationship Id="rId_hyperlink_1050" Type="http://schemas.openxmlformats.org/officeDocument/2006/relationships/hyperlink" Target="https://alsi.kz/ru/catalog/mikrofony/mikrofon-vynosnoy-mp21-sp3-dlya-sepura-stp8000stp9000-82093-ruu/" TargetMode="External"/><Relationship Id="rId_hyperlink_1051" Type="http://schemas.openxmlformats.org/officeDocument/2006/relationships/hyperlink" Target="https://alsi.kz/ru/catalog/mikrofony/mikrofon-vynosnoy-mp22-sp3-ipx6-dlya-sepura-stp8000stp9000-82094-hz1/" TargetMode="External"/><Relationship Id="rId_hyperlink_1052" Type="http://schemas.openxmlformats.org/officeDocument/2006/relationships/hyperlink" Target="https://alsi.kz/ru/catalog/mikrofony/mikrofon-vynosnoy-mp68-sp3-ipx7-dlya-sepura-stp8000stp9000-82096-fty/" TargetMode="External"/><Relationship Id="rId_hyperlink_1053" Type="http://schemas.openxmlformats.org/officeDocument/2006/relationships/hyperlink" Target="https://alsi.kz/ru/catalog/mikrofony/mikrofon-nastolnyy-hytera-dm01u1-dws-rs-73327/" TargetMode="External"/><Relationship Id="rId_hyperlink_1054" Type="http://schemas.openxmlformats.org/officeDocument/2006/relationships/hyperlink" Target="https://alsi.kz/ru/catalog/mikrofony/mikrofon-nastolnyy-sm10r1-52890-jvz/" TargetMode="External"/><Relationship Id="rId_hyperlink_1055" Type="http://schemas.openxmlformats.org/officeDocument/2006/relationships/hyperlink" Target="https://alsi.kz/ru/catalog/mikrofony/mikrofon-ruchnoy-icom-hm-152-dlya-mobilnyh-rst-22733/" TargetMode="External"/><Relationship Id="rId_hyperlink_1056" Type="http://schemas.openxmlformats.org/officeDocument/2006/relationships/hyperlink" Target="https://alsi.kz/ru/catalog/mikrofony/mikrofon-ruchnoy-icom-hm-240-dlya-rst-ic-a16e-84796/" TargetMode="External"/><Relationship Id="rId_hyperlink_1057" Type="http://schemas.openxmlformats.org/officeDocument/2006/relationships/hyperlink" Target="https://alsi.kz/ru/catalog/mikrofony/mikrofon-dinamik-motororla-rln6544a-besprovodnoy-s-akkumulyatorom-i-krepleniem-dlya-rst-dpdm4001-6-9x9/" TargetMode="External"/><Relationship Id="rId_hyperlink_1058" Type="http://schemas.openxmlformats.org/officeDocument/2006/relationships/hyperlink" Target="https://alsi.kz/ru/catalog/mikrofony/mikrofon-dinamik-vynosnoy-icom-hm-131l-dlya-portativnoy-rst-82443-wm6/" TargetMode="External"/><Relationship Id="rId_hyperlink_1059" Type="http://schemas.openxmlformats.org/officeDocument/2006/relationships/hyperlink" Target="http://alsi.kz/ru/catalog/chehly-i-skoby/" TargetMode="External"/><Relationship Id="rId_hyperlink_1060" Type="http://schemas.openxmlformats.org/officeDocument/2006/relationships/hyperlink" Target="https://alsi.kz/ru/catalog/chehly-i-skoby/derjatel-tdn9327-dlya-portativnoy-rst-7992-zpr/" TargetMode="External"/><Relationship Id="rId_hyperlink_1061" Type="http://schemas.openxmlformats.org/officeDocument/2006/relationships/hyperlink" Target="http://alsi.kz/ru/catalog/antenny/" TargetMode="External"/><Relationship Id="rId_hyperlink_1062" Type="http://schemas.openxmlformats.org/officeDocument/2006/relationships/hyperlink" Target="http://alsi.kz/ru/catalog/napravlennye-stacionarnye-antenny-p9i/" TargetMode="External"/><Relationship Id="rId_hyperlink_1063" Type="http://schemas.openxmlformats.org/officeDocument/2006/relationships/hyperlink" Target="https://alsi.kz/ru/catalog/napravlennye-stacionarnye-antenny-p9i/antenna-vsenapravlennaya-kathrein-737299-406-430mhz-2dbi-50w-40cm-kabel-1m-83248/" TargetMode="External"/><Relationship Id="rId_hyperlink_1064" Type="http://schemas.openxmlformats.org/officeDocument/2006/relationships/hyperlink" Target="https://alsi.kz/ru/catalog/napravlennye-stacionarnye-antenny-p9i/antenna-stacionarnaya-diamond-bc200-430-490mgc-65db-200vt-50-om-83275/" TargetMode="External"/><Relationship Id="rId_hyperlink_1065" Type="http://schemas.openxmlformats.org/officeDocument/2006/relationships/hyperlink" Target="https://alsi.kz/ru/catalog/napravlennye-stacionarnye-antenny-p9i/antenna-stacionarnaya-diamond-bc200l-370-430mgc-55db-200vt-50-om-83276/" TargetMode="External"/><Relationship Id="rId_hyperlink_1066" Type="http://schemas.openxmlformats.org/officeDocument/2006/relationships/hyperlink" Target="https://alsi.kz/ru/catalog/napravlennye-stacionarnye-antenny-p9i/antenna-stacionarnaya-kenbotong-tqj-400e-424-440-mgc-85-dbi-100-vt-50-om-ksv-ne-huje-15-82256-mt5/" TargetMode="External"/><Relationship Id="rId_hyperlink_1067" Type="http://schemas.openxmlformats.org/officeDocument/2006/relationships/hyperlink" Target="https://alsi.kz/ru/catalog/napravlennye-stacionarnye-antenny-p9i/antenna-stacionarnaya-kenbotong-tqj-400e-440-456-mgc-85-dbi-100-vt-50-om-ksv-ne-huje-15-82257-vqa/" TargetMode="External"/><Relationship Id="rId_hyperlink_1068" Type="http://schemas.openxmlformats.org/officeDocument/2006/relationships/hyperlink" Target="https://alsi.kz/ru/catalog/napravlennye-stacionarnye-antenny-p9i/antenna-stacionarnaya-tqj-400e-408mhz-85dbi-84995/" TargetMode="External"/><Relationship Id="rId_hyperlink_1069" Type="http://schemas.openxmlformats.org/officeDocument/2006/relationships/hyperlink" Target="https://alsi.kz/ru/catalog/napravlennye-stacionarnye-antenny-p9i/antenna-stacionarnaya-tqj-400e-416mhz-85dbi-84996/" TargetMode="External"/><Relationship Id="rId_hyperlink_1070" Type="http://schemas.openxmlformats.org/officeDocument/2006/relationships/hyperlink" Target="https://alsi.kz/ru/catalog/napravlennye-stacionarnye-antenny-p9i/antenna-stacionarnaya-tqj-400e-432mhz-85dbi-84997/" TargetMode="External"/><Relationship Id="rId_hyperlink_1071" Type="http://schemas.openxmlformats.org/officeDocument/2006/relationships/hyperlink" Target="https://alsi.kz/ru/catalog/napravlennye-stacionarnye-antenny-p9i/antenna-stacionarnaya-tqj-400e-440mhz-85dbi-84998/" TargetMode="External"/><Relationship Id="rId_hyperlink_1072" Type="http://schemas.openxmlformats.org/officeDocument/2006/relationships/hyperlink" Target="https://alsi.kz/ru/catalog/napravlennye-stacionarnye-antenny-p9i/antenna-stacionarnaya-tqj-400e-448mhz-85dbi-84999/" TargetMode="External"/><Relationship Id="rId_hyperlink_1073" Type="http://schemas.openxmlformats.org/officeDocument/2006/relationships/hyperlink" Target="https://alsi.kz/ru/catalog/napravlennye-stacionarnye-antenny-p9i/antenna-stacionarnaya-tqj-400e-456mhz-85dbi-85000/" TargetMode="External"/><Relationship Id="rId_hyperlink_1074" Type="http://schemas.openxmlformats.org/officeDocument/2006/relationships/hyperlink" Target="https://alsi.kz/ru/catalog/napravlennye-stacionarnye-antenny-p9i/antenna-stacionarnaya-tqj-400e-464mhz-85dbi-85001/" TargetMode="External"/><Relationship Id="rId_hyperlink_1075" Type="http://schemas.openxmlformats.org/officeDocument/2006/relationships/hyperlink" Target="http://alsi.kz/ru/catalog/portativnye-antenny-zuz/" TargetMode="External"/><Relationship Id="rId_hyperlink_1076" Type="http://schemas.openxmlformats.org/officeDocument/2006/relationships/hyperlink" Target="https://alsi.kz/ru/catalog/portativnye-antenny-zuz/antenna-portativnaya-hyt-450-470mgc-dlya-rst-tc-320-67412/" TargetMode="External"/><Relationship Id="rId_hyperlink_1077" Type="http://schemas.openxmlformats.org/officeDocument/2006/relationships/hyperlink" Target="http://alsi.kz/ru/catalog/avtomobilnye-antenny-s8t/" TargetMode="External"/><Relationship Id="rId_hyperlink_1078" Type="http://schemas.openxmlformats.org/officeDocument/2006/relationships/hyperlink" Target="https://alsi.kz/ru/catalog/avtomobilnye-antenny-s8t/antenna-avtomobilnaya-2j6507bg-380-400mgc-gpsglonass-vreznaya-s-kabelem-83628/" TargetMode="External"/><Relationship Id="rId_hyperlink_1079" Type="http://schemas.openxmlformats.org/officeDocument/2006/relationships/hyperlink" Target="https://alsi.kz/ru/catalog/avtomobilnye-antenny-s8t/antenna-avtomobilnaya-2j6507bg-450-470mgc-gpsglonass-vreznaya-s-kabelem-83629/" TargetMode="External"/><Relationship Id="rId_hyperlink_1080" Type="http://schemas.openxmlformats.org/officeDocument/2006/relationships/hyperlink" Target="https://alsi.kz/ru/catalog/avtomobilnye-antenny-s8t/antenna-avtomobilnaya-2j857bg-380-430mgc-gpsglonass-vreznaya-s-kabelem-83626/" TargetMode="External"/><Relationship Id="rId_hyperlink_1081" Type="http://schemas.openxmlformats.org/officeDocument/2006/relationships/hyperlink" Target="https://alsi.kz/ru/catalog/avtomobilnye-antenny-s8t/antenna-avtomobilnaya-motorola-pmae4035-403-430mgc-14-c-kabelem-61428/" TargetMode="External"/><Relationship Id="rId_hyperlink_1082" Type="http://schemas.openxmlformats.org/officeDocument/2006/relationships/hyperlink" Target="https://alsi.kz/ru/catalog/avtomobilnye-antenny-s8t/antenna-vsenapravlennaya-kathrein-80010339-405-430mhz-2dbi-n-female-77-cm-83247/" TargetMode="External"/><Relationship Id="rId_hyperlink_1083" Type="http://schemas.openxmlformats.org/officeDocument/2006/relationships/hyperlink" Target="http://alsi.kz/ru/catalog/aksessuary-eg5/" TargetMode="External"/><Relationship Id="rId_hyperlink_1084" Type="http://schemas.openxmlformats.org/officeDocument/2006/relationships/hyperlink" Target="https://alsi.kz/ru/catalog/aksessuary-eg5/summator-ss430-antennyy-403-470-mhz-6157-zf7/" TargetMode="External"/><Relationship Id="rId_hyperlink_1085" Type="http://schemas.openxmlformats.org/officeDocument/2006/relationships/hyperlink" Target="http://alsi.kz/ru/catalog/grozorazryadniki-q86/" TargetMode="External"/><Relationship Id="rId_hyperlink_1086" Type="http://schemas.openxmlformats.org/officeDocument/2006/relationships/hyperlink" Target="https://alsi.kz/ru/catalog/grozorazryadniki-q86/grozorazryadnik-alpha-delta-tt3g50u-0-500mgc-200vt-uhf-mamauhf-mama-82337-tk0/" TargetMode="External"/><Relationship Id="rId_hyperlink_1087" Type="http://schemas.openxmlformats.org/officeDocument/2006/relationships/hyperlink" Target="https://alsi.kz/ru/catalog/grozorazryadniki-q86/grozorazryadnik-alpha-delta-tt3g50u-hp-0-500mgc-2kvt-uhf-mamauhf-mama-82338-gg4/" TargetMode="External"/><Relationship Id="rId_hyperlink_1088" Type="http://schemas.openxmlformats.org/officeDocument/2006/relationships/hyperlink" Target="https://alsi.kz/ru/catalog/grozorazryadniki-q86/komplekt-krepleniya-rrx4032-dlya-grozorazryadnika-65603-nl3/" TargetMode="External"/><Relationship Id="rId_hyperlink_1089" Type="http://schemas.openxmlformats.org/officeDocument/2006/relationships/hyperlink" Target="http://alsi.kz/ru/catalog/metalloiskateli/" TargetMode="External"/><Relationship Id="rId_hyperlink_1090" Type="http://schemas.openxmlformats.org/officeDocument/2006/relationships/hyperlink" Target="http://alsi.kz/ru/catalog/gruntovye-metalloiskateli/" TargetMode="External"/><Relationship Id="rId_hyperlink_1091" Type="http://schemas.openxmlformats.org/officeDocument/2006/relationships/hyperlink" Target="https://alsi.kz/ru/catalog/gruntovye-metalloiskateli/metalloiskatel-garrett-ace-200i-82669/" TargetMode="External"/><Relationship Id="rId_hyperlink_1092" Type="http://schemas.openxmlformats.org/officeDocument/2006/relationships/hyperlink" Target="https://alsi.kz/ru/catalog/gruntovye-metalloiskateli/metalloiskatel-garrett-ace-300i-82670/" TargetMode="External"/><Relationship Id="rId_hyperlink_1093" Type="http://schemas.openxmlformats.org/officeDocument/2006/relationships/hyperlink" Target="http://alsi.kz/ru/catalog/ruchnye-gruntovye-metalloiskateli/" TargetMode="External"/><Relationship Id="rId_hyperlink_1094" Type="http://schemas.openxmlformats.org/officeDocument/2006/relationships/hyperlink" Target="https://alsi.kz/ru/catalog/ruchnye-gruntovye-metalloiskateli/metallodetektor-garrett-pro-pointer-2-82673-jqc/" TargetMode="External"/><Relationship Id="rId_hyperlink_1095" Type="http://schemas.openxmlformats.org/officeDocument/2006/relationships/hyperlink" Target="http://alsi.kz/ru/catalog/ecoflow/" TargetMode="External"/><Relationship Id="rId_hyperlink_1096" Type="http://schemas.openxmlformats.org/officeDocument/2006/relationships/hyperlink" Target="http://alsi.kz/ru/catalog/zaryadnye-ustroystva-gce/" TargetMode="External"/><Relationship Id="rId_hyperlink_1097" Type="http://schemas.openxmlformats.org/officeDocument/2006/relationships/hyperlink" Target="https://alsi.kz/ru/catalog/zaryadnye-ustroystva-gce/zaryadnaya-stanciya-ecoflow-delta-2-max-eu-2048-wh-2400w4800w-230v50hz60hz-pn-5009701006-86/" TargetMode="External"/><Relationship Id="rId_hyperlink_1098" Type="http://schemas.openxmlformats.org/officeDocument/2006/relationships/hyperlink" Target="https://alsi.kz/ru/catalog/zaryadnye-ustroystva-gce/zaryadnaya-stanciya-ecoflow-delta-max-1600-eu-1612wh-2000w4600w-230v50hz60hz-pn-50059004-5/" TargetMode="External"/><Relationship Id="rId_hyperlink_1099" Type="http://schemas.openxmlformats.org/officeDocument/2006/relationships/hyperlink" Target="https://alsi.kz/ru/catalog/zaryadnye-ustroystva-gce/zaryadnaya-stanciya-ecoflow-delta-pro-3-4096wh-4000w-230v-50hz-pn-5013701012-86961/" TargetMode="External"/><Relationship Id="rId_hyperlink_1100" Type="http://schemas.openxmlformats.org/officeDocument/2006/relationships/hyperlink" Target="http://alsi.kz/ru/catalog/zaryadnye-stancii/" TargetMode="External"/><Relationship Id="rId_hyperlink_1101" Type="http://schemas.openxmlformats.org/officeDocument/2006/relationships/hyperlink" Target="https://alsi.kz/ru/catalog/zaryadnye-stancii/zaryadnaya-stanciya-ecoflow-delta-2-eu-1024wh-1800w2700w-230v50hz60hz-pn-5003601065-85982/" TargetMode="External"/><Relationship Id="rId_hyperlink_1102" Type="http://schemas.openxmlformats.org/officeDocument/2006/relationships/hyperlink" Target="https://alsi.kz/ru/catalog/zaryadnye-stancii/zaryadnaya-stanciya-ecoflow-delta-2-max-eu-2048-wh-2400w4800w-230v50hz60hz-pn-5009701015-86/" TargetMode="External"/><Relationship Id="rId_hyperlink_1103" Type="http://schemas.openxmlformats.org/officeDocument/2006/relationships/hyperlink" Target="https://alsi.kz/ru/catalog/zaryadnye-stancii/zaryadnaya-stanciya-ecoflow-delta-3-1500-eu-1536wh-1800w230v-50hz60hz-pn-5017901010-86965/" TargetMode="External"/><Relationship Id="rId_hyperlink_1104" Type="http://schemas.openxmlformats.org/officeDocument/2006/relationships/hyperlink" Target="https://alsi.kz/ru/catalog/zaryadnye-stancii/zaryadnaya-stanciya-ecoflow-delta-3-eu1024-wh-1800w3600w-230v50hz60hz-pn-5016301013-86996/" TargetMode="External"/><Relationship Id="rId_hyperlink_1105" Type="http://schemas.openxmlformats.org/officeDocument/2006/relationships/hyperlink" Target="https://alsi.kz/ru/catalog/zaryadnye-stancii/zaryadnaya-stanciya-ecoflow-delta-3-plus-eu-1024-wh-1800w3600w-230v50hz60hz-pn-5016201015-8/" TargetMode="External"/><Relationship Id="rId_hyperlink_1106" Type="http://schemas.openxmlformats.org/officeDocument/2006/relationships/hyperlink" Target="https://alsi.kz/ru/catalog/zaryadnye-stancii/zaryadnaya-stanciya-ecoflow-delta-eu-1260wh-1800w3300w-230v50hz60hz-pn-50004069-demo-85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E1121"/>
  <sheetViews>
    <sheetView tabSelected="1" workbookViewId="0" showGridLines="true" showRowColHeaders="1">
      <pane ySplit="10" topLeftCell="A11" activePane="bottomLeft" state="frozen"/>
      <selection pane="bottomLeft" activeCell="A11" sqref="A1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85" customWidth="true" style="0"/>
    <col min="4" max="4" width="15" customWidth="true" style="0"/>
    <col min="5" max="5" width="30" customWidth="true" style="0"/>
  </cols>
  <sheetData>
    <row r="1" spans="1:5">
      <c r="A1"/>
    </row>
    <row r="2" spans="1:5">
      <c r="C2" s="1" t="s">
        <v>0</v>
      </c>
    </row>
    <row r="3" spans="1:5">
      <c r="C3" s="2" t="s">
        <v>1</v>
      </c>
    </row>
    <row r="4" spans="1:5">
      <c r="C4" s="3" t="s">
        <v>2</v>
      </c>
    </row>
    <row r="5" spans="1:5">
      <c r="C5" s="2" t="s">
        <v>3</v>
      </c>
    </row>
    <row r="6" spans="1:5">
      <c r="C6" s="2" t="s">
        <v>4</v>
      </c>
    </row>
    <row r="7" spans="1:5">
      <c r="C7" s="4" t="str">
        <f>HYPERLINK("mailto:store@alsi.kz", "store@alsi.kz")</f>
        <v>store@alsi.kz</v>
      </c>
    </row>
    <row r="8" spans="1:5">
      <c r="C8" s="4" t="str">
        <f>HYPERLINK("mailto:trade@alsi.kz", "trade@alsi.kz")</f>
        <v>trade@alsi.kz</v>
      </c>
    </row>
    <row r="9" spans="1:5">
      <c r="A9" s="2" t="s">
        <v>5</v>
      </c>
    </row>
    <row r="10" spans="1:5">
      <c r="A10" s="5" t="s">
        <v>6</v>
      </c>
      <c r="B10" s="6" t="s">
        <v>7</v>
      </c>
      <c r="C10" s="6" t="s">
        <v>8</v>
      </c>
      <c r="D10" s="6" t="s">
        <v>9</v>
      </c>
      <c r="E10" s="7" t="s">
        <v>10</v>
      </c>
    </row>
    <row r="11" spans="1:5">
      <c r="A11" s="8" t="s">
        <v>11</v>
      </c>
      <c r="B11" s="9"/>
      <c r="C11" s="9"/>
      <c r="D11" s="9"/>
      <c r="E11" s="10"/>
    </row>
    <row r="12" spans="1:5" outlineLevel="1">
      <c r="A12" s="11" t="s">
        <v>11</v>
      </c>
      <c r="B12" s="12"/>
      <c r="C12" s="12"/>
      <c r="D12" s="13"/>
      <c r="E12" s="14" t="str">
        <f>HYPERLINK("http://alsi.kz/ru/catalog/kompyuternaya-tekhnika-yfl/", "http://alsi.kz/ru/catalog/kompyuternaya-tekhnika-yfl/")</f>
        <v>http://alsi.kz/ru/catalog/kompyuternaya-tekhnika-yfl/</v>
      </c>
    </row>
    <row r="13" spans="1:5" outlineLevel="2">
      <c r="A13" s="15" t="s">
        <v>12</v>
      </c>
      <c r="B13" s="16"/>
      <c r="C13" s="16"/>
      <c r="D13" s="17"/>
      <c r="E13" s="14" t="str">
        <f>HYPERLINK("http://alsi.kz/ru/catalog/personalnye-kompyutery/", "http://alsi.kz/ru/catalog/personalnye-kompyutery/")</f>
        <v>http://alsi.kz/ru/catalog/personalnye-kompyutery/</v>
      </c>
    </row>
    <row r="14" spans="1:5" outlineLevel="3">
      <c r="A14" s="18">
        <v>225213</v>
      </c>
      <c r="B14" s="18" t="s">
        <v>13</v>
      </c>
      <c r="C14" s="19" t="s">
        <v>14</v>
      </c>
      <c r="D14" s="18" t="s">
        <v>15</v>
      </c>
      <c r="E14" s="20" t="str">
        <f>HYPERLINK("https://alsi.kz/ru/catalog/personalnye-kompyutery/kompyuter-dell-optiplex-3000-210-bcsw/", "https://alsi.kz/ru/catalog/personalnye-kompyutery/kompyuter-dell-optiplex-3000-210-bcsw/")</f>
        <v>https://alsi.kz/ru/catalog/personalnye-kompyutery/kompyuter-dell-optiplex-3000-210-bcsw/</v>
      </c>
    </row>
    <row r="15" spans="1:5" outlineLevel="3">
      <c r="A15" s="18">
        <v>204502</v>
      </c>
      <c r="B15" s="18" t="s">
        <v>16</v>
      </c>
      <c r="C15" s="19" t="s">
        <v>17</v>
      </c>
      <c r="D15" s="18" t="s">
        <v>18</v>
      </c>
      <c r="E15" s="20" t="str">
        <f>HYPERLINK("https://alsi.kz/ru/catalog/personalnye-kompyutery/kompyuter-dell-optiplex-3070-210-asbm-123/", "https://alsi.kz/ru/catalog/personalnye-kompyutery/kompyuter-dell-optiplex-3070-210-asbm-123/")</f>
        <v>https://alsi.kz/ru/catalog/personalnye-kompyutery/kompyuter-dell-optiplex-3070-210-asbm-123/</v>
      </c>
    </row>
    <row r="16" spans="1:5" outlineLevel="3">
      <c r="A16" s="18">
        <v>200878</v>
      </c>
      <c r="B16" s="18" t="s">
        <v>19</v>
      </c>
      <c r="C16" s="19" t="s">
        <v>20</v>
      </c>
      <c r="D16" s="18" t="s">
        <v>21</v>
      </c>
      <c r="E16" s="20" t="str">
        <f>HYPERLINK("https://alsi.kz/ru/catalog/personalnye-kompyutery/kompyuter-dell-optiplex-3070-210-asbn_56/", "https://alsi.kz/ru/catalog/personalnye-kompyutery/kompyuter-dell-optiplex-3070-210-asbn_56/")</f>
        <v>https://alsi.kz/ru/catalog/personalnye-kompyutery/kompyuter-dell-optiplex-3070-210-asbn_56/</v>
      </c>
    </row>
    <row r="17" spans="1:5" outlineLevel="3">
      <c r="A17" s="18">
        <v>218600</v>
      </c>
      <c r="B17" s="18" t="s">
        <v>22</v>
      </c>
      <c r="C17" s="19" t="s">
        <v>23</v>
      </c>
      <c r="D17" s="18" t="s">
        <v>24</v>
      </c>
      <c r="E17" s="20" t="str">
        <f>HYPERLINK("https://alsi.kz/ru/catalog/personalnye-kompyutery/kompyuter-dell-optiplex-3080-210-avpi_0123/", "https://alsi.kz/ru/catalog/personalnye-kompyutery/kompyuter-dell-optiplex-3080-210-avpi_0123/")</f>
        <v>https://alsi.kz/ru/catalog/personalnye-kompyutery/kompyuter-dell-optiplex-3080-210-avpi_0123/</v>
      </c>
    </row>
    <row r="18" spans="1:5" outlineLevel="3">
      <c r="A18" s="18">
        <v>209602</v>
      </c>
      <c r="B18" s="18" t="s">
        <v>25</v>
      </c>
      <c r="C18" s="19" t="s">
        <v>26</v>
      </c>
      <c r="D18" s="18" t="s">
        <v>27</v>
      </c>
      <c r="E18" s="20" t="str">
        <f>HYPERLINK("https://alsi.kz/ru/catalog/personalnye-kompyutery/kompyuter-dell-optiplex-3080-210-avpi_123/", "https://alsi.kz/ru/catalog/personalnye-kompyutery/kompyuter-dell-optiplex-3080-210-avpi_123/")</f>
        <v>https://alsi.kz/ru/catalog/personalnye-kompyutery/kompyuter-dell-optiplex-3080-210-avpi_123/</v>
      </c>
    </row>
    <row r="19" spans="1:5" outlineLevel="3">
      <c r="A19" s="18">
        <v>225461</v>
      </c>
      <c r="B19" s="18" t="s">
        <v>28</v>
      </c>
      <c r="C19" s="19" t="s">
        <v>29</v>
      </c>
      <c r="D19" s="18" t="s">
        <v>30</v>
      </c>
      <c r="E19" s="20" t="str">
        <f>HYPERLINK("https://alsi.kz/ru/catalog/personalnye-kompyutery/kompyuter-dell-optiplex-5000-210-bcrm_1/", "https://alsi.kz/ru/catalog/personalnye-kompyutery/kompyuter-dell-optiplex-5000-210-bcrm_1/")</f>
        <v>https://alsi.kz/ru/catalog/personalnye-kompyutery/kompyuter-dell-optiplex-5000-210-bcrm_1/</v>
      </c>
    </row>
    <row r="20" spans="1:5" outlineLevel="3">
      <c r="A20" s="18">
        <v>227496</v>
      </c>
      <c r="B20" s="18" t="s">
        <v>31</v>
      </c>
      <c r="C20" s="19" t="s">
        <v>32</v>
      </c>
      <c r="D20" s="18" t="s">
        <v>33</v>
      </c>
      <c r="E20" s="20" t="str">
        <f>HYPERLINK("https://alsi.kz/ru/catalog/personalnye-kompyutery/kompyuter-dell-optiplex-5000-210-bcrm-3/", "https://alsi.kz/ru/catalog/personalnye-kompyutery/kompyuter-dell-optiplex-5000-210-bcrm-3/")</f>
        <v>https://alsi.kz/ru/catalog/personalnye-kompyutery/kompyuter-dell-optiplex-5000-210-bcrm-3/</v>
      </c>
    </row>
    <row r="21" spans="1:5" outlineLevel="3">
      <c r="A21" s="18">
        <v>209601</v>
      </c>
      <c r="B21" s="18" t="s">
        <v>34</v>
      </c>
      <c r="C21" s="19" t="s">
        <v>35</v>
      </c>
      <c r="D21" s="18" t="s">
        <v>36</v>
      </c>
      <c r="E21" s="20" t="str">
        <f>HYPERLINK("https://alsi.kz/ru/catalog/personalnye-kompyutery/kompyuter-dell-optiplex-5080-210-avou/", "https://alsi.kz/ru/catalog/personalnye-kompyutery/kompyuter-dell-optiplex-5080-210-avou/")</f>
        <v>https://alsi.kz/ru/catalog/personalnye-kompyutery/kompyuter-dell-optiplex-5080-210-avou/</v>
      </c>
    </row>
    <row r="22" spans="1:5" outlineLevel="3">
      <c r="A22" s="18">
        <v>225125</v>
      </c>
      <c r="B22" s="18" t="s">
        <v>37</v>
      </c>
      <c r="C22" s="19" t="s">
        <v>38</v>
      </c>
      <c r="D22" s="18" t="s">
        <v>39</v>
      </c>
      <c r="E22" s="20" t="str">
        <f>HYPERLINK("https://alsi.kz/ru/catalog/personalnye-kompyutery/kompyuter-dell-optiplex-7000-210-bdei/", "https://alsi.kz/ru/catalog/personalnye-kompyutery/kompyuter-dell-optiplex-7000-210-bdei/")</f>
        <v>https://alsi.kz/ru/catalog/personalnye-kompyutery/kompyuter-dell-optiplex-7000-210-bdei/</v>
      </c>
    </row>
    <row r="23" spans="1:5" outlineLevel="3">
      <c r="A23" s="18">
        <v>202801</v>
      </c>
      <c r="B23" s="18" t="s">
        <v>40</v>
      </c>
      <c r="C23" s="19" t="s">
        <v>41</v>
      </c>
      <c r="D23" s="18" t="s">
        <v>21</v>
      </c>
      <c r="E23" s="20" t="str">
        <f>HYPERLINK("https://alsi.kz/ru/catalog/personalnye-kompyutery/kompyuter-dell-optiplex-7070-210-asek_04/", "https://alsi.kz/ru/catalog/personalnye-kompyutery/kompyuter-dell-optiplex-7070-210-asek_04/")</f>
        <v>https://alsi.kz/ru/catalog/personalnye-kompyutery/kompyuter-dell-optiplex-7070-210-asek_04/</v>
      </c>
    </row>
    <row r="24" spans="1:5" outlineLevel="3">
      <c r="A24" s="18">
        <v>251335</v>
      </c>
      <c r="B24" s="18" t="s">
        <v>42</v>
      </c>
      <c r="C24" s="19" t="s">
        <v>43</v>
      </c>
      <c r="D24" s="18" t="s">
        <v>44</v>
      </c>
      <c r="E24" s="20" t="str">
        <f>HYPERLINK("https://alsi.kz/ru/catalog/personalnye-kompyutery/kompyuter-dell-pro-micro-qcm1250-210-bpqb_bto003_qcm1250_emea/", "https://alsi.kz/ru/catalog/personalnye-kompyutery/kompyuter-dell-pro-micro-qcm1250-210-bpqb_bto003_qcm1250_emea/")</f>
        <v>https://alsi.kz/ru/catalog/personalnye-kompyutery/kompyuter-dell-pro-micro-qcm1250-210-bpqb_bto003_qcm1250_emea/</v>
      </c>
    </row>
    <row r="25" spans="1:5" outlineLevel="3">
      <c r="A25" s="18">
        <v>253063</v>
      </c>
      <c r="B25" s="18" t="s">
        <v>45</v>
      </c>
      <c r="C25" s="19" t="s">
        <v>46</v>
      </c>
      <c r="D25" s="18" t="s">
        <v>47</v>
      </c>
      <c r="E25" s="20" t="str">
        <f>HYPERLINK("https://alsi.kz/ru/catalog/personalnye-kompyutery/kompyuter-dell-pro-tower-qct1250-210-bpwb_1/", "https://alsi.kz/ru/catalog/personalnye-kompyutery/kompyuter-dell-pro-tower-qct1250-210-bpwb_1/")</f>
        <v>https://alsi.kz/ru/catalog/personalnye-kompyutery/kompyuter-dell-pro-tower-qct1250-210-bpwb_1/</v>
      </c>
    </row>
    <row r="26" spans="1:5" outlineLevel="3">
      <c r="A26" s="18">
        <v>252924</v>
      </c>
      <c r="B26" s="18" t="s">
        <v>48</v>
      </c>
      <c r="C26" s="19" t="s">
        <v>49</v>
      </c>
      <c r="D26" s="18" t="s">
        <v>50</v>
      </c>
      <c r="E26" s="20" t="str">
        <f>HYPERLINK("https://alsi.kz/ru/catalog/personalnye-kompyutery/kompyuter-hp-europe-pro-sff-400-g9-9h7c6etbja/", "https://alsi.kz/ru/catalog/personalnye-kompyutery/kompyuter-hp-europe-pro-sff-400-g9-9h7c6etbja/")</f>
        <v>https://alsi.kz/ru/catalog/personalnye-kompyutery/kompyuter-hp-europe-pro-sff-400-g9-9h7c6etbja/</v>
      </c>
    </row>
    <row r="27" spans="1:5" outlineLevel="3">
      <c r="A27" s="18">
        <v>252923</v>
      </c>
      <c r="B27" s="18" t="s">
        <v>51</v>
      </c>
      <c r="C27" s="19" t="s">
        <v>52</v>
      </c>
      <c r="D27" s="18" t="s">
        <v>53</v>
      </c>
      <c r="E27" s="20" t="str">
        <f>HYPERLINK("https://alsi.kz/ru/catalog/personalnye-kompyutery/kompyuter-hp-europe-pro-tower-400-g9-9h762etbja/", "https://alsi.kz/ru/catalog/personalnye-kompyutery/kompyuter-hp-europe-pro-tower-400-g9-9h762etbja/")</f>
        <v>https://alsi.kz/ru/catalog/personalnye-kompyutery/kompyuter-hp-europe-pro-tower-400-g9-9h762etbja/</v>
      </c>
    </row>
    <row r="28" spans="1:5" outlineLevel="3">
      <c r="A28" s="18">
        <v>250344</v>
      </c>
      <c r="B28" s="18" t="s">
        <v>54</v>
      </c>
      <c r="C28" s="19" t="s">
        <v>55</v>
      </c>
      <c r="D28" s="18" t="s">
        <v>56</v>
      </c>
      <c r="E28" s="20" t="str">
        <f>HYPERLINK("https://alsi.kz/ru/catalog/personalnye-kompyutery/kompyuter-hp-europe-pro-tower-400-g9-9m8r6atbja/", "https://alsi.kz/ru/catalog/personalnye-kompyutery/kompyuter-hp-europe-pro-tower-400-g9-9m8r6atbja/")</f>
        <v>https://alsi.kz/ru/catalog/personalnye-kompyutery/kompyuter-hp-europe-pro-tower-400-g9-9m8r6atbja/</v>
      </c>
    </row>
    <row r="29" spans="1:5" outlineLevel="3">
      <c r="A29" s="18">
        <v>252927</v>
      </c>
      <c r="B29" s="18" t="s">
        <v>57</v>
      </c>
      <c r="C29" s="19" t="s">
        <v>58</v>
      </c>
      <c r="D29" s="18" t="s">
        <v>59</v>
      </c>
      <c r="E29" s="20" t="str">
        <f>HYPERLINK("https://alsi.kz/ru/catalog/personalnye-kompyutery/kompyuter-hp-europe-prodesk-2-tower-g1i-b6xd2etbja/", "https://alsi.kz/ru/catalog/personalnye-kompyutery/kompyuter-hp-europe-prodesk-2-tower-g1i-b6xd2etbja/")</f>
        <v>https://alsi.kz/ru/catalog/personalnye-kompyutery/kompyuter-hp-europe-prodesk-2-tower-g1i-b6xd2etbja/</v>
      </c>
    </row>
    <row r="30" spans="1:5" outlineLevel="3">
      <c r="A30" s="18">
        <v>252928</v>
      </c>
      <c r="B30" s="18" t="s">
        <v>60</v>
      </c>
      <c r="C30" s="19" t="s">
        <v>61</v>
      </c>
      <c r="D30" s="18" t="s">
        <v>62</v>
      </c>
      <c r="E30" s="20" t="str">
        <f>HYPERLINK("https://alsi.kz/ru/catalog/personalnye-kompyutery/kompyuter-hp-europe-prodesk-2-tower-g1i-b70yxatbja/", "https://alsi.kz/ru/catalog/personalnye-kompyutery/kompyuter-hp-europe-prodesk-2-tower-g1i-b70yxatbja/")</f>
        <v>https://alsi.kz/ru/catalog/personalnye-kompyutery/kompyuter-hp-europe-prodesk-2-tower-g1i-b70yxatbja/</v>
      </c>
    </row>
    <row r="31" spans="1:5" outlineLevel="3">
      <c r="A31" s="18">
        <v>189897</v>
      </c>
      <c r="B31" s="18" t="s">
        <v>63</v>
      </c>
      <c r="C31" s="19" t="s">
        <v>64</v>
      </c>
      <c r="D31" s="18" t="s">
        <v>65</v>
      </c>
      <c r="E31" s="20" t="str">
        <f>HYPERLINK("https://alsi.kz/ru/catalog/personalnye-kompyutery/kompyuter-hp-europe-prodesk-400-g5-2wy66avtc15u6578e/", "https://alsi.kz/ru/catalog/personalnye-kompyutery/kompyuter-hp-europe-prodesk-400-g5-2wy66avtc15u6578e/")</f>
        <v>https://alsi.kz/ru/catalog/personalnye-kompyutery/kompyuter-hp-europe-prodesk-400-g5-2wy66avtc15u6578e/</v>
      </c>
    </row>
    <row r="32" spans="1:5" outlineLevel="3">
      <c r="A32" s="18">
        <v>212712</v>
      </c>
      <c r="B32" s="18" t="s">
        <v>66</v>
      </c>
      <c r="C32" s="19" t="s">
        <v>67</v>
      </c>
      <c r="D32" s="18" t="s">
        <v>21</v>
      </c>
      <c r="E32" s="20" t="str">
        <f>HYPERLINK("https://alsi.kz/ru/catalog/personalnye-kompyutery/kompyuter-hp-europe-prodesk-400-g7-9cy18avtc13/", "https://alsi.kz/ru/catalog/personalnye-kompyutery/kompyuter-hp-europe-prodesk-400-g7-9cy18avtc13/")</f>
        <v>https://alsi.kz/ru/catalog/personalnye-kompyutery/kompyuter-hp-europe-prodesk-400-g7-9cy18avtc13/</v>
      </c>
    </row>
    <row r="33" spans="1:5" outlineLevel="3">
      <c r="A33" s="18">
        <v>220202</v>
      </c>
      <c r="B33" s="18" t="s">
        <v>68</v>
      </c>
      <c r="C33" s="19" t="s">
        <v>69</v>
      </c>
      <c r="D33" s="18" t="s">
        <v>70</v>
      </c>
      <c r="E33" s="20" t="str">
        <f>HYPERLINK("https://alsi.kz/ru/catalog/personalnye-kompyutery/kompyuter-hp-europe-prodesk-400-g7-9cy18avtc24/", "https://alsi.kz/ru/catalog/personalnye-kompyutery/kompyuter-hp-europe-prodesk-400-g7-9cy18avtc24/")</f>
        <v>https://alsi.kz/ru/catalog/personalnye-kompyutery/kompyuter-hp-europe-prodesk-400-g7-9cy18avtc24/</v>
      </c>
    </row>
    <row r="34" spans="1:5" outlineLevel="3">
      <c r="A34" s="18">
        <v>253065</v>
      </c>
      <c r="B34" s="18" t="s">
        <v>71</v>
      </c>
      <c r="C34" s="19" t="s">
        <v>72</v>
      </c>
      <c r="D34" s="18" t="s">
        <v>73</v>
      </c>
      <c r="E34" s="20" t="str">
        <f>HYPERLINK("https://alsi.kz/ru/catalog/personalnye-kompyutery/rabochaya-stanciya-dell-pro-max-tower-t2-fct2250-cto-base-210-bpsq_4/", "https://alsi.kz/ru/catalog/personalnye-kompyutery/rabochaya-stanciya-dell-pro-max-tower-t2-fct2250-cto-base-210-bpsq_4/")</f>
        <v>https://alsi.kz/ru/catalog/personalnye-kompyutery/rabochaya-stanciya-dell-pro-max-tower-t2-fct2250-cto-base-210-bpsq_4/</v>
      </c>
    </row>
    <row r="35" spans="1:5" outlineLevel="2">
      <c r="A35" s="15" t="s">
        <v>74</v>
      </c>
      <c r="B35" s="16"/>
      <c r="C35" s="16"/>
      <c r="D35" s="17"/>
      <c r="E35" s="14" t="str">
        <f>HYPERLINK("http://alsi.kz/ru/catalog/rabochie-stantsii/", "http://alsi.kz/ru/catalog/rabochie-stantsii/")</f>
        <v>http://alsi.kz/ru/catalog/rabochie-stantsii/</v>
      </c>
    </row>
    <row r="36" spans="1:5" outlineLevel="3">
      <c r="A36" s="18">
        <v>248468</v>
      </c>
      <c r="B36" s="18" t="s">
        <v>75</v>
      </c>
      <c r="C36" s="19" t="s">
        <v>76</v>
      </c>
      <c r="D36" s="18" t="s">
        <v>77</v>
      </c>
      <c r="E36" s="20" t="str">
        <f>HYPERLINK("https://alsi.kz/ru/catalog/rabochie-stantsii/rabochaya-stanciya-dell-pro-max-tower-t2-fct2250-210-bpsn_bto107_fct2250_emea/", "https://alsi.kz/ru/catalog/rabochie-stantsii/rabochaya-stanciya-dell-pro-max-tower-t2-fct2250-210-bpsn_bto107_fct2250_emea/")</f>
        <v>https://alsi.kz/ru/catalog/rabochie-stantsii/rabochaya-stanciya-dell-pro-max-tower-t2-fct2250-210-bpsn_bto107_fct2250_emea/</v>
      </c>
    </row>
    <row r="37" spans="1:5" outlineLevel="3">
      <c r="A37" s="18">
        <v>251342</v>
      </c>
      <c r="B37" s="18" t="s">
        <v>78</v>
      </c>
      <c r="C37" s="19" t="s">
        <v>79</v>
      </c>
      <c r="D37" s="18" t="s">
        <v>80</v>
      </c>
      <c r="E37" s="20" t="str">
        <f>HYPERLINK("https://alsi.kz/ru/catalog/rabochie-stantsii/kompyuter-dell-pro-max-tower-t2-fct2250-210-bpsn_bto109_fct2250_emea/", "https://alsi.kz/ru/catalog/rabochie-stantsii/kompyuter-dell-pro-max-tower-t2-fct2250-210-bpsn_bto109_fct2250_emea/")</f>
        <v>https://alsi.kz/ru/catalog/rabochie-stantsii/kompyuter-dell-pro-max-tower-t2-fct2250-210-bpsn_bto109_fct2250_emea/</v>
      </c>
    </row>
    <row r="38" spans="1:5" outlineLevel="3">
      <c r="A38" s="18">
        <v>251343</v>
      </c>
      <c r="B38" s="18" t="s">
        <v>81</v>
      </c>
      <c r="C38" s="19" t="s">
        <v>82</v>
      </c>
      <c r="D38" s="18" t="s">
        <v>83</v>
      </c>
      <c r="E38" s="20" t="str">
        <f>HYPERLINK("https://alsi.kz/ru/catalog/rabochie-stantsii/kompyuter-dell-pro-max-tower-t2-fct2250-210-bpsn_bto112_fct2250_emea/", "https://alsi.kz/ru/catalog/rabochie-stantsii/kompyuter-dell-pro-max-tower-t2-fct2250-210-bpsn_bto112_fct2250_emea/")</f>
        <v>https://alsi.kz/ru/catalog/rabochie-stantsii/kompyuter-dell-pro-max-tower-t2-fct2250-210-bpsn_bto112_fct2250_emea/</v>
      </c>
    </row>
    <row r="39" spans="1:5" outlineLevel="2">
      <c r="A39" s="15" t="s">
        <v>84</v>
      </c>
      <c r="B39" s="16"/>
      <c r="C39" s="16"/>
      <c r="D39" s="17"/>
      <c r="E39" s="14" t="str">
        <f>HYPERLINK("http://alsi.kz/ru/catalog/noutbuki-ultrabuki/", "http://alsi.kz/ru/catalog/noutbuki-ultrabuki/")</f>
        <v>http://alsi.kz/ru/catalog/noutbuki-ultrabuki/</v>
      </c>
    </row>
    <row r="40" spans="1:5" outlineLevel="3">
      <c r="A40" s="18">
        <v>246769</v>
      </c>
      <c r="B40" s="18" t="s">
        <v>85</v>
      </c>
      <c r="C40" s="19" t="s">
        <v>86</v>
      </c>
      <c r="D40" s="18" t="s">
        <v>87</v>
      </c>
      <c r="E40" s="20" t="str">
        <f>HYPERLINK("https://alsi.kz/ru/catalog/noutbuki-ultrabuki/mobilnaya-rabochaya-stanciya-dell-precision-3590-210-blmx_n001p3590emea_vp/", "https://alsi.kz/ru/catalog/noutbuki-ultrabuki/mobilnaya-rabochaya-stanciya-dell-precision-3590-210-blmx_n001p3590emea_vp/")</f>
        <v>https://alsi.kz/ru/catalog/noutbuki-ultrabuki/mobilnaya-rabochaya-stanciya-dell-precision-3590-210-blmx_n001p3590emea_vp/</v>
      </c>
    </row>
    <row r="41" spans="1:5" outlineLevel="3">
      <c r="A41" s="18">
        <v>246770</v>
      </c>
      <c r="B41" s="18" t="s">
        <v>88</v>
      </c>
      <c r="C41" s="19" t="s">
        <v>89</v>
      </c>
      <c r="D41" s="18" t="s">
        <v>90</v>
      </c>
      <c r="E41" s="20" t="str">
        <f>HYPERLINK("https://alsi.kz/ru/catalog/noutbuki-ultrabuki/mobilnaya-rabochaya-stanciya-dell-precision-3590-210-blmx_n004p3590emea_vp/", "https://alsi.kz/ru/catalog/noutbuki-ultrabuki/mobilnaya-rabochaya-stanciya-dell-precision-3590-210-blmx_n004p3590emea_vp/")</f>
        <v>https://alsi.kz/ru/catalog/noutbuki-ultrabuki/mobilnaya-rabochaya-stanciya-dell-precision-3590-210-blmx_n004p3590emea_vp/</v>
      </c>
    </row>
    <row r="42" spans="1:5" outlineLevel="3">
      <c r="A42" s="18">
        <v>246771</v>
      </c>
      <c r="B42" s="18" t="s">
        <v>91</v>
      </c>
      <c r="C42" s="19" t="s">
        <v>92</v>
      </c>
      <c r="D42" s="18" t="s">
        <v>93</v>
      </c>
      <c r="E42" s="20" t="str">
        <f>HYPERLINK("https://alsi.kz/ru/catalog/noutbuki-ultrabuki/mobilnaya-rabochaya-stanciya-dell-precision-3590-210-blmx_n006p3590emea_vp/", "https://alsi.kz/ru/catalog/noutbuki-ultrabuki/mobilnaya-rabochaya-stanciya-dell-precision-3590-210-blmx_n006p3590emea_vp/")</f>
        <v>https://alsi.kz/ru/catalog/noutbuki-ultrabuki/mobilnaya-rabochaya-stanciya-dell-precision-3590-210-blmx_n006p3590emea_vp/</v>
      </c>
    </row>
    <row r="43" spans="1:5" outlineLevel="3">
      <c r="A43" s="18">
        <v>246773</v>
      </c>
      <c r="B43" s="18" t="s">
        <v>94</v>
      </c>
      <c r="C43" s="19" t="s">
        <v>95</v>
      </c>
      <c r="D43" s="18" t="s">
        <v>96</v>
      </c>
      <c r="E43" s="20" t="str">
        <f>HYPERLINK("https://alsi.kz/ru/catalog/noutbuki-ultrabuki/mobilnaya-rabochaya-stanciya-dell-precision-3591-210-blnd_n101p3591emea_vp/", "https://alsi.kz/ru/catalog/noutbuki-ultrabuki/mobilnaya-rabochaya-stanciya-dell-precision-3591-210-blnd_n101p3591emea_vp/")</f>
        <v>https://alsi.kz/ru/catalog/noutbuki-ultrabuki/mobilnaya-rabochaya-stanciya-dell-precision-3591-210-blnd_n101p3591emea_vp/</v>
      </c>
    </row>
    <row r="44" spans="1:5" outlineLevel="3">
      <c r="A44" s="18">
        <v>246774</v>
      </c>
      <c r="B44" s="18" t="s">
        <v>97</v>
      </c>
      <c r="C44" s="19" t="s">
        <v>98</v>
      </c>
      <c r="D44" s="18" t="s">
        <v>99</v>
      </c>
      <c r="E44" s="20" t="str">
        <f>HYPERLINK("https://alsi.kz/ru/catalog/noutbuki-ultrabuki/mobilnaya-rabochaya-stanciya-dell-precision-3591-210-blnd_nn102p3591emea_vp/", "https://alsi.kz/ru/catalog/noutbuki-ultrabuki/mobilnaya-rabochaya-stanciya-dell-precision-3591-210-blnd_nn102p3591emea_vp/")</f>
        <v>https://alsi.kz/ru/catalog/noutbuki-ultrabuki/mobilnaya-rabochaya-stanciya-dell-precision-3591-210-blnd_nn102p3591emea_vp/</v>
      </c>
    </row>
    <row r="45" spans="1:5" outlineLevel="3">
      <c r="A45" s="18">
        <v>250478</v>
      </c>
      <c r="B45" s="18" t="s">
        <v>100</v>
      </c>
      <c r="C45" s="19" t="s">
        <v>101</v>
      </c>
      <c r="D45" s="18" t="s">
        <v>102</v>
      </c>
      <c r="E45" s="20" t="str">
        <f>HYPERLINK("https://alsi.kz/ru/catalog/noutbuki-ultrabuki/mobilnaya-rabochaya-stanciya-dell-pro-max-14-mc14250-bto120_mc14250_emea_210-bpvx/", "https://alsi.kz/ru/catalog/noutbuki-ultrabuki/mobilnaya-rabochaya-stanciya-dell-pro-max-14-mc14250-bto120_mc14250_emea_210-bpvx/")</f>
        <v>https://alsi.kz/ru/catalog/noutbuki-ultrabuki/mobilnaya-rabochaya-stanciya-dell-pro-max-14-mc14250-bto120_mc14250_emea_210-bpvx/</v>
      </c>
    </row>
    <row r="46" spans="1:5" outlineLevel="3">
      <c r="A46" s="18">
        <v>252853</v>
      </c>
      <c r="B46" s="18" t="s">
        <v>103</v>
      </c>
      <c r="C46" s="19" t="s">
        <v>104</v>
      </c>
      <c r="D46" s="18" t="s">
        <v>105</v>
      </c>
      <c r="E46" s="20" t="str">
        <f>HYPERLINK("https://alsi.kz/ru/catalog/noutbuki-ultrabuki/mobilnaya-rabochaya-stanciya-dell-pro-max-16-plus-mb16250-210-brxrbto102_mb16250_emea/", "https://alsi.kz/ru/catalog/noutbuki-ultrabuki/mobilnaya-rabochaya-stanciya-dell-pro-max-16-plus-mb16250-210-brxrbto102_mb16250_emea/")</f>
        <v>https://alsi.kz/ru/catalog/noutbuki-ultrabuki/mobilnaya-rabochaya-stanciya-dell-pro-max-16-plus-mb16250-210-brxrbto102_mb16250_emea/</v>
      </c>
    </row>
    <row r="47" spans="1:5" outlineLevel="3">
      <c r="A47" s="18">
        <v>250482</v>
      </c>
      <c r="B47" s="18" t="s">
        <v>106</v>
      </c>
      <c r="C47" s="19" t="s">
        <v>107</v>
      </c>
      <c r="D47" s="18" t="s">
        <v>108</v>
      </c>
      <c r="E47" s="20" t="str">
        <f>HYPERLINK("https://alsi.kz/ru/catalog/noutbuki-ultrabuki/mobilnaya-rabochaya-stanciya-dell-pro-max-1616xe-mc16250-bto129_mc16250_emea_210-bpvr/", "https://alsi.kz/ru/catalog/noutbuki-ultrabuki/mobilnaya-rabochaya-stanciya-dell-pro-max-1616xe-mc16250-bto129_mc16250_emea_210-bpvr/")</f>
        <v>https://alsi.kz/ru/catalog/noutbuki-ultrabuki/mobilnaya-rabochaya-stanciya-dell-pro-max-1616xe-mc16250-bto129_mc16250_emea_210-bpvr/</v>
      </c>
    </row>
    <row r="48" spans="1:5" outlineLevel="3">
      <c r="A48" s="18">
        <v>252855</v>
      </c>
      <c r="B48" s="18" t="s">
        <v>109</v>
      </c>
      <c r="C48" s="19" t="s">
        <v>110</v>
      </c>
      <c r="D48" s="18" t="s">
        <v>111</v>
      </c>
      <c r="E48" s="20" t="str">
        <f>HYPERLINK("https://alsi.kz/ru/catalog/noutbuki-ultrabuki/mobilnaya-rabochaya-stanciya-dell-pro-max-18-plus-mb18250-210-brxlbto101_mb18250_emea/", "https://alsi.kz/ru/catalog/noutbuki-ultrabuki/mobilnaya-rabochaya-stanciya-dell-pro-max-18-plus-mb18250-210-brxlbto101_mb18250_emea/")</f>
        <v>https://alsi.kz/ru/catalog/noutbuki-ultrabuki/mobilnaya-rabochaya-stanciya-dell-pro-max-18-plus-mb18250-210-brxlbto101_mb18250_emea/</v>
      </c>
    </row>
    <row r="49" spans="1:5" outlineLevel="3">
      <c r="A49" s="18">
        <v>214356</v>
      </c>
      <c r="B49" s="18" t="s">
        <v>112</v>
      </c>
      <c r="C49" s="19" t="s">
        <v>113</v>
      </c>
      <c r="D49" s="18" t="s">
        <v>114</v>
      </c>
      <c r="E49" s="20" t="str">
        <f>HYPERLINK("https://alsi.kz/ru/catalog/noutbuki-ultrabuki/mobilnaya-rabochaya-stanciya-hp-europe-zbook-15-g7-mws-2x3q7ecbundle1/", "https://alsi.kz/ru/catalog/noutbuki-ultrabuki/mobilnaya-rabochaya-stanciya-hp-europe-zbook-15-g7-mws-2x3q7ecbundle1/")</f>
        <v>https://alsi.kz/ru/catalog/noutbuki-ultrabuki/mobilnaya-rabochaya-stanciya-hp-europe-zbook-15-g7-mws-2x3q7ecbundle1/</v>
      </c>
    </row>
    <row r="50" spans="1:5" outlineLevel="3">
      <c r="A50" s="18">
        <v>247930</v>
      </c>
      <c r="B50" s="18" t="s">
        <v>115</v>
      </c>
      <c r="C50" s="19" t="s">
        <v>116</v>
      </c>
      <c r="D50" s="18" t="s">
        <v>117</v>
      </c>
      <c r="E50" s="20" t="str">
        <f>HYPERLINK("https://alsi.kz/ru/catalog/noutbuki-ultrabuki/noutbuk-acer-aspire-14-ai-a14-52m-51rm-nxjfver002/", "https://alsi.kz/ru/catalog/noutbuki-ultrabuki/noutbuk-acer-aspire-14-ai-a14-52m-51rm-nxjfver002/")</f>
        <v>https://alsi.kz/ru/catalog/noutbuki-ultrabuki/noutbuk-acer-aspire-14-ai-a14-52m-51rm-nxjfver002/</v>
      </c>
    </row>
    <row r="51" spans="1:5" outlineLevel="3">
      <c r="A51" s="18">
        <v>247931</v>
      </c>
      <c r="B51" s="18" t="s">
        <v>118</v>
      </c>
      <c r="C51" s="19" t="s">
        <v>119</v>
      </c>
      <c r="D51" s="18" t="s">
        <v>120</v>
      </c>
      <c r="E51" s="20" t="str">
        <f>HYPERLINK("https://alsi.kz/ru/catalog/noutbuki-ultrabuki/noutbuk-acer-aspire-16-a16-71m-778k-nxjener002/", "https://alsi.kz/ru/catalog/noutbuki-ultrabuki/noutbuk-acer-aspire-16-a16-71m-778k-nxjener002/")</f>
        <v>https://alsi.kz/ru/catalog/noutbuki-ultrabuki/noutbuk-acer-aspire-16-a16-71m-778k-nxjener002/</v>
      </c>
    </row>
    <row r="52" spans="1:5" outlineLevel="3">
      <c r="A52" s="18">
        <v>225056</v>
      </c>
      <c r="B52" s="18" t="s">
        <v>121</v>
      </c>
      <c r="C52" s="19" t="s">
        <v>122</v>
      </c>
      <c r="D52" s="18" t="s">
        <v>123</v>
      </c>
      <c r="E52" s="20" t="str">
        <f>HYPERLINK("https://alsi.kz/ru/catalog/noutbuki-ultrabuki/noutbuk-acer-nitro-5-an515-46-nhqgzer003/", "https://alsi.kz/ru/catalog/noutbuki-ultrabuki/noutbuk-acer-nitro-5-an515-46-nhqgzer003/")</f>
        <v>https://alsi.kz/ru/catalog/noutbuki-ultrabuki/noutbuk-acer-nitro-5-an515-46-nhqgzer003/</v>
      </c>
    </row>
    <row r="53" spans="1:5" outlineLevel="3">
      <c r="A53" s="18">
        <v>235514</v>
      </c>
      <c r="B53" s="18" t="s">
        <v>124</v>
      </c>
      <c r="C53" s="19" t="s">
        <v>125</v>
      </c>
      <c r="D53" s="18" t="s">
        <v>126</v>
      </c>
      <c r="E53" s="20" t="str">
        <f>HYPERLINK("https://alsi.kz/ru/catalog/noutbuki-ultrabuki/noutbuk-acer-ph3d15-71-99ny-predator-helios-3d-15-spatiallabs-edition-nhqlwer002/", "https://alsi.kz/ru/catalog/noutbuki-ultrabuki/noutbuk-acer-ph3d15-71-99ny-predator-helios-3d-15-spatiallabs-edition-nhqlwer002/")</f>
        <v>https://alsi.kz/ru/catalog/noutbuki-ultrabuki/noutbuk-acer-ph3d15-71-99ny-predator-helios-3d-15-spatiallabs-edition-nhqlwer002/</v>
      </c>
    </row>
    <row r="54" spans="1:5" outlineLevel="3">
      <c r="A54" s="18">
        <v>233403</v>
      </c>
      <c r="B54" s="18" t="s">
        <v>127</v>
      </c>
      <c r="C54" s="19" t="s">
        <v>128</v>
      </c>
      <c r="D54" s="18" t="s">
        <v>129</v>
      </c>
      <c r="E54" s="20" t="str">
        <f>HYPERLINK("https://alsi.kz/ru/catalog/noutbuki-ultrabuki/noutbuk-acer-predator-helios-300-ph315-55-57ah-nhqgner004/", "https://alsi.kz/ru/catalog/noutbuki-ultrabuki/noutbuk-acer-predator-helios-300-ph315-55-57ah-nhqgner004/")</f>
        <v>https://alsi.kz/ru/catalog/noutbuki-ultrabuki/noutbuk-acer-predator-helios-300-ph315-55-57ah-nhqgner004/</v>
      </c>
    </row>
    <row r="55" spans="1:5" outlineLevel="3">
      <c r="A55" s="18">
        <v>235989</v>
      </c>
      <c r="B55" s="18" t="s">
        <v>130</v>
      </c>
      <c r="C55" s="19" t="s">
        <v>131</v>
      </c>
      <c r="D55" s="18" t="s">
        <v>132</v>
      </c>
      <c r="E55" s="20" t="str">
        <f>HYPERLINK("https://alsi.kz/ru/catalog/noutbuki-ultrabuki/noutbuk-acer-sfx16-61g-r12z-swift-x-16-nxkfper001/", "https://alsi.kz/ru/catalog/noutbuki-ultrabuki/noutbuk-acer-sfx16-61g-r12z-swift-x-16-nxkfper001/")</f>
        <v>https://alsi.kz/ru/catalog/noutbuki-ultrabuki/noutbuk-acer-sfx16-61g-r12z-swift-x-16-nxkfper001/</v>
      </c>
    </row>
    <row r="56" spans="1:5" outlineLevel="3">
      <c r="A56" s="18">
        <v>252375</v>
      </c>
      <c r="B56" s="18" t="s">
        <v>133</v>
      </c>
      <c r="C56" s="19" t="s">
        <v>134</v>
      </c>
      <c r="D56" s="18" t="s">
        <v>135</v>
      </c>
      <c r="E56" s="20" t="str">
        <f>HYPERLINK("https://alsi.kz/ru/catalog/noutbuki-ultrabuki/noutbuk-asus-b1-b1503cva-90nx0801-m04vb0/", "https://alsi.kz/ru/catalog/noutbuki-ultrabuki/noutbuk-asus-b1-b1503cva-90nx0801-m04vb0/")</f>
        <v>https://alsi.kz/ru/catalog/noutbuki-ultrabuki/noutbuk-asus-b1-b1503cva-90nx0801-m04vb0/</v>
      </c>
    </row>
    <row r="57" spans="1:5" outlineLevel="3">
      <c r="A57" s="18">
        <v>253285</v>
      </c>
      <c r="B57" s="18" t="s">
        <v>136</v>
      </c>
      <c r="C57" s="19" t="s">
        <v>137</v>
      </c>
      <c r="D57" s="18" t="s">
        <v>138</v>
      </c>
      <c r="E57" s="20" t="str">
        <f>HYPERLINK("https://alsi.kz/ru/catalog/noutbuki-ultrabuki/noutbuk-asus-expertbook-b1503cva-s71784x-90nx0801-m01y70/", "https://alsi.kz/ru/catalog/noutbuki-ultrabuki/noutbuk-asus-expertbook-b1503cva-s71784x-90nx0801-m01y70/")</f>
        <v>https://alsi.kz/ru/catalog/noutbuki-ultrabuki/noutbuk-asus-expertbook-b1503cva-s71784x-90nx0801-m01y70/</v>
      </c>
    </row>
    <row r="58" spans="1:5" outlineLevel="3">
      <c r="A58" s="18">
        <v>253286</v>
      </c>
      <c r="B58" s="18" t="s">
        <v>139</v>
      </c>
      <c r="C58" s="19" t="s">
        <v>140</v>
      </c>
      <c r="D58" s="18" t="s">
        <v>141</v>
      </c>
      <c r="E58" s="20" t="str">
        <f>HYPERLINK("https://alsi.kz/ru/catalog/noutbuki-ultrabuki/noutbuk-asus-expertbook-b1503cva-s72591x-90nx0801-m02v50/", "https://alsi.kz/ru/catalog/noutbuki-ultrabuki/noutbuk-asus-expertbook-b1503cva-s72591x-90nx0801-m02v50/")</f>
        <v>https://alsi.kz/ru/catalog/noutbuki-ultrabuki/noutbuk-asus-expertbook-b1503cva-s72591x-90nx0801-m02v50/</v>
      </c>
    </row>
    <row r="59" spans="1:5" outlineLevel="3">
      <c r="A59" s="18">
        <v>253289</v>
      </c>
      <c r="B59" s="18" t="s">
        <v>142</v>
      </c>
      <c r="C59" s="19" t="s">
        <v>143</v>
      </c>
      <c r="D59" s="18" t="s">
        <v>144</v>
      </c>
      <c r="E59" s="20" t="str">
        <f>HYPERLINK("https://alsi.kz/ru/catalog/noutbuki-ultrabuki/noutbuk-asus-expertbook-b1503cva-s78195x-90nx0801-m09au0/", "https://alsi.kz/ru/catalog/noutbuki-ultrabuki/noutbuk-asus-expertbook-b1503cva-s78195x-90nx0801-m09au0/")</f>
        <v>https://alsi.kz/ru/catalog/noutbuki-ultrabuki/noutbuk-asus-expertbook-b1503cva-s78195x-90nx0801-m09au0/</v>
      </c>
    </row>
    <row r="60" spans="1:5" outlineLevel="3">
      <c r="A60" s="18">
        <v>253287</v>
      </c>
      <c r="B60" s="18" t="s">
        <v>145</v>
      </c>
      <c r="C60" s="19" t="s">
        <v>146</v>
      </c>
      <c r="D60" s="18" t="s">
        <v>147</v>
      </c>
      <c r="E60" s="20" t="str">
        <f>HYPERLINK("https://alsi.kz/ru/catalog/noutbuki-ultrabuki/noutbuk-asus-expertbook-p1403cva-s61787x-90nx0871-m024l0/", "https://alsi.kz/ru/catalog/noutbuki-ultrabuki/noutbuk-asus-expertbook-p1403cva-s61787x-90nx0871-m024l0/")</f>
        <v>https://alsi.kz/ru/catalog/noutbuki-ultrabuki/noutbuk-asus-expertbook-p1403cva-s61787x-90nx0871-m024l0/</v>
      </c>
    </row>
    <row r="61" spans="1:5" outlineLevel="3">
      <c r="A61" s="18">
        <v>253288</v>
      </c>
      <c r="B61" s="18" t="s">
        <v>148</v>
      </c>
      <c r="C61" s="19" t="s">
        <v>149</v>
      </c>
      <c r="D61" s="18" t="s">
        <v>150</v>
      </c>
      <c r="E61" s="20" t="str">
        <f>HYPERLINK("https://alsi.kz/ru/catalog/noutbuki-ultrabuki/noutbuk-asus-expertbook-p1503cva-s72252x-90nx0881-m03130/", "https://alsi.kz/ru/catalog/noutbuki-ultrabuki/noutbuk-asus-expertbook-p1503cva-s72252x-90nx0881-m03130/")</f>
        <v>https://alsi.kz/ru/catalog/noutbuki-ultrabuki/noutbuk-asus-expertbook-p1503cva-s72252x-90nx0881-m03130/</v>
      </c>
    </row>
    <row r="62" spans="1:5" outlineLevel="3">
      <c r="A62" s="18">
        <v>253296</v>
      </c>
      <c r="B62" s="18" t="s">
        <v>151</v>
      </c>
      <c r="C62" s="19" t="s">
        <v>152</v>
      </c>
      <c r="D62" s="18" t="s">
        <v>153</v>
      </c>
      <c r="E62" s="20" t="str">
        <f>HYPERLINK("https://alsi.kz/ru/catalog/noutbuki-ultrabuki/noutbuk-asus-expertbook-p3406ccap-ly0140-90nx0am1-m00760/", "https://alsi.kz/ru/catalog/noutbuki-ultrabuki/noutbuk-asus-expertbook-p3406ccap-ly0140-90nx0am1-m00760/")</f>
        <v>https://alsi.kz/ru/catalog/noutbuki-ultrabuki/noutbuk-asus-expertbook-p3406ccap-ly0140-90nx0am1-m00760/</v>
      </c>
    </row>
    <row r="63" spans="1:5" outlineLevel="3">
      <c r="A63" s="18">
        <v>253291</v>
      </c>
      <c r="B63" s="18" t="s">
        <v>154</v>
      </c>
      <c r="C63" s="19" t="s">
        <v>155</v>
      </c>
      <c r="D63" s="18" t="s">
        <v>156</v>
      </c>
      <c r="E63" s="20" t="str">
        <f>HYPERLINK("https://alsi.kz/ru/catalog/noutbuki-ultrabuki/noutbuk-asus-expertbook-pm5406cga-sf0184x-90nx0aa1-m006s0/", "https://alsi.kz/ru/catalog/noutbuki-ultrabuki/noutbuk-asus-expertbook-pm5406cga-sf0184x-90nx0aa1-m006s0/")</f>
        <v>https://alsi.kz/ru/catalog/noutbuki-ultrabuki/noutbuk-asus-expertbook-pm5406cga-sf0184x-90nx0aa1-m006s0/</v>
      </c>
    </row>
    <row r="64" spans="1:5" outlineLevel="3">
      <c r="A64" s="18">
        <v>253972</v>
      </c>
      <c r="B64" s="18" t="s">
        <v>157</v>
      </c>
      <c r="C64" s="19" t="s">
        <v>158</v>
      </c>
      <c r="D64" s="18" t="s">
        <v>159</v>
      </c>
      <c r="E64" s="20" t="str">
        <f>HYPERLINK("https://alsi.kz/ru/catalog/noutbuki-ultrabuki/noutbuk-asus-expertbookb1503cva-s72591-90nx0801-m0a3l0/", "https://alsi.kz/ru/catalog/noutbuki-ultrabuki/noutbuk-asus-expertbookb1503cva-s72591-90nx0801-m0a3l0/")</f>
        <v>https://alsi.kz/ru/catalog/noutbuki-ultrabuki/noutbuk-asus-expertbookb1503cva-s72591-90nx0801-m0a3l0/</v>
      </c>
    </row>
    <row r="65" spans="1:5" outlineLevel="3">
      <c r="A65" s="18">
        <v>255150</v>
      </c>
      <c r="B65" s="18" t="s">
        <v>160</v>
      </c>
      <c r="C65" s="19" t="s">
        <v>161</v>
      </c>
      <c r="D65" s="18" t="s">
        <v>162</v>
      </c>
      <c r="E65" s="20" t="str">
        <f>HYPERLINK("", "")</f>
        <v>0</v>
      </c>
    </row>
    <row r="66" spans="1:5" outlineLevel="3">
      <c r="A66" s="18">
        <v>255151</v>
      </c>
      <c r="B66" s="18" t="s">
        <v>163</v>
      </c>
      <c r="C66" s="19" t="s">
        <v>164</v>
      </c>
      <c r="D66" s="18" t="s">
        <v>165</v>
      </c>
      <c r="E66" s="20" t="str">
        <f>HYPERLINK("", "")</f>
        <v>0</v>
      </c>
    </row>
    <row r="67" spans="1:5" outlineLevel="3">
      <c r="A67" s="18">
        <v>255118</v>
      </c>
      <c r="B67" s="18" t="s">
        <v>166</v>
      </c>
      <c r="C67" s="19" t="s">
        <v>167</v>
      </c>
      <c r="D67" s="18" t="s">
        <v>168</v>
      </c>
      <c r="E67" s="20" t="str">
        <f>HYPERLINK("https://alsi.kz/ru/catalog/noutbuki-ultrabuki/noutbuk-asus-rog-flow-z13gz302ea-ru003w-90nr0jy1-m00fk0/", "https://alsi.kz/ru/catalog/noutbuki-ultrabuki/noutbuk-asus-rog-flow-z13gz302ea-ru003w-90nr0jy1-m00fk0/")</f>
        <v>https://alsi.kz/ru/catalog/noutbuki-ultrabuki/noutbuk-asus-rog-flow-z13gz302ea-ru003w-90nr0jy1-m00fk0/</v>
      </c>
    </row>
    <row r="68" spans="1:5" outlineLevel="3">
      <c r="A68" s="18">
        <v>254810</v>
      </c>
      <c r="B68" s="18" t="s">
        <v>169</v>
      </c>
      <c r="C68" s="19" t="s">
        <v>170</v>
      </c>
      <c r="D68" s="18" t="s">
        <v>171</v>
      </c>
      <c r="E68" s="20" t="str">
        <f>HYPERLINK("https://alsi.kz/ru/catalog/noutbuki-ultrabuki/noutbuk-asus-rog-strix-g16--g614pr-rv010w-90nr0nj7-m00az0/", "https://alsi.kz/ru/catalog/noutbuki-ultrabuki/noutbuk-asus-rog-strix-g16--g614pr-rv010w-90nr0nj7-m00az0/")</f>
        <v>https://alsi.kz/ru/catalog/noutbuki-ultrabuki/noutbuk-asus-rog-strix-g16--g614pr-rv010w-90nr0nj7-m00az0/</v>
      </c>
    </row>
    <row r="69" spans="1:5" outlineLevel="3">
      <c r="A69" s="18">
        <v>248220</v>
      </c>
      <c r="B69" s="18" t="s">
        <v>172</v>
      </c>
      <c r="C69" s="19" t="s">
        <v>173</v>
      </c>
      <c r="D69" s="18" t="s">
        <v>174</v>
      </c>
      <c r="E69" s="20" t="str">
        <f>HYPERLINK("https://alsi.kz/ru/catalog/noutbuki-ultrabuki/noutbuk-asus-rog-strix-g16--g615jhr-s5039-90nr0ll1-m001b0/", "https://alsi.kz/ru/catalog/noutbuki-ultrabuki/noutbuk-asus-rog-strix-g16--g615jhr-s5039-90nr0ll1-m001b0/")</f>
        <v>https://alsi.kz/ru/catalog/noutbuki-ultrabuki/noutbuk-asus-rog-strix-g16--g615jhr-s5039-90nr0ll1-m001b0/</v>
      </c>
    </row>
    <row r="70" spans="1:5" outlineLevel="3">
      <c r="A70" s="18">
        <v>255112</v>
      </c>
      <c r="B70" s="18" t="s">
        <v>175</v>
      </c>
      <c r="C70" s="19" t="s">
        <v>176</v>
      </c>
      <c r="D70" s="18" t="s">
        <v>177</v>
      </c>
      <c r="E70" s="20" t="str">
        <f>HYPERLINK("https://alsi.kz/ru/catalog/noutbuki-ultrabuki/noutbuk-asus-rog-strix-g16g615jmr-ts432w-90nr0lb1-m00l10/", "https://alsi.kz/ru/catalog/noutbuki-ultrabuki/noutbuk-asus-rog-strix-g16g615jmr-ts432w-90nr0lb1-m00l10/")</f>
        <v>https://alsi.kz/ru/catalog/noutbuki-ultrabuki/noutbuk-asus-rog-strix-g16g615jmr-ts432w-90nr0lb1-m00l10/</v>
      </c>
    </row>
    <row r="71" spans="1:5" outlineLevel="3">
      <c r="A71" s="18">
        <v>254809</v>
      </c>
      <c r="B71" s="18" t="s">
        <v>178</v>
      </c>
      <c r="C71" s="19" t="s">
        <v>179</v>
      </c>
      <c r="D71" s="18" t="s">
        <v>180</v>
      </c>
      <c r="E71" s="20" t="str">
        <f>HYPERLINK("https://alsi.kz/ru/catalog/noutbuki-ultrabuki/noutbuk-asus-rog-strix-g18--g815lr-tt373w-90nr0lt1-m00jl0/", "https://alsi.kz/ru/catalog/noutbuki-ultrabuki/noutbuk-asus-rog-strix-g18--g815lr-tt373w-90nr0lt1-m00jl0/")</f>
        <v>https://alsi.kz/ru/catalog/noutbuki-ultrabuki/noutbuk-asus-rog-strix-g18--g815lr-tt373w-90nr0lt1-m00jl0/</v>
      </c>
    </row>
    <row r="72" spans="1:5" outlineLevel="3">
      <c r="A72" s="18">
        <v>255222</v>
      </c>
      <c r="B72" s="18" t="s">
        <v>181</v>
      </c>
      <c r="C72" s="19" t="s">
        <v>182</v>
      </c>
      <c r="D72" s="18" t="s">
        <v>183</v>
      </c>
      <c r="E72" s="20" t="str">
        <f>HYPERLINK("https://alsi.kz/ru/catalog/noutbuki-ultrabuki/noutbuk-asus-rog-strix-g18g815lw-sa317w-90nr0lc1-m00hn0/", "https://alsi.kz/ru/catalog/noutbuki-ultrabuki/noutbuk-asus-rog-strix-g18g815lw-sa317w-90nr0lc1-m00hn0/")</f>
        <v>https://alsi.kz/ru/catalog/noutbuki-ultrabuki/noutbuk-asus-rog-strix-g18g815lw-sa317w-90nr0lc1-m00hn0/</v>
      </c>
    </row>
    <row r="73" spans="1:5" outlineLevel="3">
      <c r="A73" s="18">
        <v>255026</v>
      </c>
      <c r="B73" s="18" t="s">
        <v>184</v>
      </c>
      <c r="C73" s="19" t="s">
        <v>185</v>
      </c>
      <c r="D73" s="18" t="s">
        <v>186</v>
      </c>
      <c r="E73" s="20" t="str">
        <f>HYPERLINK("https://alsi.kz/ru/catalog/noutbuki-ultrabuki/noutbuk-asus-rog-strix-scar-18g835lxg-tq409w-90nr0lf1-m00v60/", "https://alsi.kz/ru/catalog/noutbuki-ultrabuki/noutbuk-asus-rog-strix-scar-18g835lxg-tq409w-90nr0lf1-m00v60/")</f>
        <v>https://alsi.kz/ru/catalog/noutbuki-ultrabuki/noutbuk-asus-rog-strix-scar-18g835lxg-tq409w-90nr0lf1-m00v60/</v>
      </c>
    </row>
    <row r="74" spans="1:5" outlineLevel="3">
      <c r="A74" s="18">
        <v>255027</v>
      </c>
      <c r="B74" s="18" t="s">
        <v>187</v>
      </c>
      <c r="C74" s="19" t="s">
        <v>188</v>
      </c>
      <c r="D74" s="18" t="s">
        <v>189</v>
      </c>
      <c r="E74" s="20" t="str">
        <f>HYPERLINK("https://alsi.kz/ru/catalog/noutbuki-ultrabuki/noutbuk-asus-rog-zephyrus-duo-16gx651ax-sr143w-90nr0nt2-m00700/", "https://alsi.kz/ru/catalog/noutbuki-ultrabuki/noutbuk-asus-rog-zephyrus-duo-16gx651ax-sr143w-90nr0nt2-m00700/")</f>
        <v>https://alsi.kz/ru/catalog/noutbuki-ultrabuki/noutbuk-asus-rog-zephyrus-duo-16gx651ax-sr143w-90nr0nt2-m00700/</v>
      </c>
    </row>
    <row r="75" spans="1:5" outlineLevel="3">
      <c r="A75" s="18">
        <v>254164</v>
      </c>
      <c r="B75" s="18" t="s">
        <v>190</v>
      </c>
      <c r="C75" s="19" t="s">
        <v>191</v>
      </c>
      <c r="D75" s="18" t="s">
        <v>192</v>
      </c>
      <c r="E75" s="20" t="str">
        <f>HYPERLINK("https://alsi.kz/ru/catalog/noutbuki-ultrabuki/noutbuk-asus-rog-zephyrus-g14--gu405ar-sy032w-90nr0p93-m00570/", "https://alsi.kz/ru/catalog/noutbuki-ultrabuki/noutbuk-asus-rog-zephyrus-g14--gu405ar-sy032w-90nr0p93-m00570/")</f>
        <v>https://alsi.kz/ru/catalog/noutbuki-ultrabuki/noutbuk-asus-rog-zephyrus-g14--gu405ar-sy032w-90nr0p93-m00570/</v>
      </c>
    </row>
    <row r="76" spans="1:5" outlineLevel="3">
      <c r="A76" s="18">
        <v>254165</v>
      </c>
      <c r="B76" s="18" t="s">
        <v>193</v>
      </c>
      <c r="C76" s="19" t="s">
        <v>194</v>
      </c>
      <c r="D76" s="18" t="s">
        <v>195</v>
      </c>
      <c r="E76" s="20" t="str">
        <f>HYPERLINK("https://alsi.kz/ru/catalog/noutbuki-ultrabuki/noutbuk-asus-rog-zephyrus-g16--gu606ax-tb092w-90nr0pe1-m005n0/", "https://alsi.kz/ru/catalog/noutbuki-ultrabuki/noutbuk-asus-rog-zephyrus-g16--gu606ax-tb092w-90nr0pe1-m005n0/")</f>
        <v>https://alsi.kz/ru/catalog/noutbuki-ultrabuki/noutbuk-asus-rog-zephyrus-g16--gu606ax-tb092w-90nr0pe1-m005n0/</v>
      </c>
    </row>
    <row r="77" spans="1:5" outlineLevel="3">
      <c r="A77" s="18">
        <v>255114</v>
      </c>
      <c r="B77" s="18" t="s">
        <v>196</v>
      </c>
      <c r="C77" s="19" t="s">
        <v>197</v>
      </c>
      <c r="D77" s="18" t="s">
        <v>198</v>
      </c>
      <c r="E77" s="20" t="str">
        <f>HYPERLINK("", "")</f>
        <v>0</v>
      </c>
    </row>
    <row r="78" spans="1:5" outlineLevel="3">
      <c r="A78" s="18">
        <v>254806</v>
      </c>
      <c r="B78" s="18" t="s">
        <v>199</v>
      </c>
      <c r="C78" s="19" t="s">
        <v>200</v>
      </c>
      <c r="D78" s="18" t="s">
        <v>201</v>
      </c>
      <c r="E78" s="20" t="str">
        <f>HYPERLINK("https://alsi.kz/ru/catalog/noutbuki-ultrabuki/noutbuk-asus-tuf-gaming-a16--fa608umi-tu313w-90nr0kv1-m00ms0/", "https://alsi.kz/ru/catalog/noutbuki-ultrabuki/noutbuk-asus-tuf-gaming-a16--fa608umi-tu313w-90nr0kv1-m00ms0/")</f>
        <v>https://alsi.kz/ru/catalog/noutbuki-ultrabuki/noutbuk-asus-tuf-gaming-a16--fa608umi-tu313w-90nr0kv1-m00ms0/</v>
      </c>
    </row>
    <row r="79" spans="1:5" outlineLevel="3">
      <c r="A79" s="18">
        <v>254804</v>
      </c>
      <c r="B79" s="18" t="s">
        <v>202</v>
      </c>
      <c r="C79" s="19" t="s">
        <v>203</v>
      </c>
      <c r="D79" s="18" t="s">
        <v>204</v>
      </c>
      <c r="E79" s="20" t="str">
        <f>HYPERLINK("https://alsi.kz/ru/catalog/noutbuki-ultrabuki/noutbuk-asus-tuf-gaming-a18--fa808uh-s8058w-90nr0nm1-m005m0/", "https://alsi.kz/ru/catalog/noutbuki-ultrabuki/noutbuk-asus-tuf-gaming-a18--fa808uh-s8058w-90nr0nm1-m005m0/")</f>
        <v>https://alsi.kz/ru/catalog/noutbuki-ultrabuki/noutbuk-asus-tuf-gaming-a18--fa808uh-s8058w-90nr0nm1-m005m0/</v>
      </c>
    </row>
    <row r="80" spans="1:5" outlineLevel="3">
      <c r="A80" s="18">
        <v>255152</v>
      </c>
      <c r="B80" s="18" t="s">
        <v>205</v>
      </c>
      <c r="C80" s="19" t="s">
        <v>206</v>
      </c>
      <c r="D80" s="18" t="s">
        <v>207</v>
      </c>
      <c r="E80" s="20" t="str">
        <f>HYPERLINK("https://alsi.kz/ru/catalog/noutbuki-ultrabuki/noutbuk-asus-zenbook-s-14ux5406aa-sw046w-90nb16q6-m00pk0/", "https://alsi.kz/ru/catalog/noutbuki-ultrabuki/noutbuk-asus-zenbook-s-14ux5406aa-sw046w-90nb16q6-m00pk0/")</f>
        <v>https://alsi.kz/ru/catalog/noutbuki-ultrabuki/noutbuk-asus-zenbook-s-14ux5406aa-sw046w-90nb16q6-m00pk0/</v>
      </c>
    </row>
    <row r="81" spans="1:5" outlineLevel="3">
      <c r="A81" s="18">
        <v>251323</v>
      </c>
      <c r="B81" s="18" t="s">
        <v>208</v>
      </c>
      <c r="C81" s="19" t="s">
        <v>209</v>
      </c>
      <c r="D81" s="18" t="s">
        <v>210</v>
      </c>
      <c r="E81" s="20" t="str">
        <f>HYPERLINK("https://alsi.kz/ru/catalog/noutbuki-ultrabuki/noutbuk-dell-14-premium-da14250-210-bpbh_da14250_arlh_101/", "https://alsi.kz/ru/catalog/noutbuki-ultrabuki/noutbuk-dell-14-premium-da14250-210-bpbh_da14250_arlh_101/")</f>
        <v>https://alsi.kz/ru/catalog/noutbuki-ultrabuki/noutbuk-dell-14-premium-da14250-210-bpbh_da14250_arlh_101/</v>
      </c>
    </row>
    <row r="82" spans="1:5" outlineLevel="3">
      <c r="A82" s="18">
        <v>251324</v>
      </c>
      <c r="B82" s="18" t="s">
        <v>211</v>
      </c>
      <c r="C82" s="19" t="s">
        <v>212</v>
      </c>
      <c r="D82" s="18" t="s">
        <v>213</v>
      </c>
      <c r="E82" s="20" t="str">
        <f>HYPERLINK("https://alsi.kz/ru/catalog/noutbuki-ultrabuki/noutbuk-dell-14-premium-da14250-210-bpbh_da14250_arlh_102/", "https://alsi.kz/ru/catalog/noutbuki-ultrabuki/noutbuk-dell-14-premium-da14250-210-bpbh_da14250_arlh_102/")</f>
        <v>https://alsi.kz/ru/catalog/noutbuki-ultrabuki/noutbuk-dell-14-premium-da14250-210-bpbh_da14250_arlh_102/</v>
      </c>
    </row>
    <row r="83" spans="1:5" outlineLevel="3">
      <c r="A83" s="18">
        <v>251325</v>
      </c>
      <c r="B83" s="18" t="s">
        <v>214</v>
      </c>
      <c r="C83" s="19" t="s">
        <v>215</v>
      </c>
      <c r="D83" s="18" t="s">
        <v>216</v>
      </c>
      <c r="E83" s="20" t="str">
        <f>HYPERLINK("https://alsi.kz/ru/catalog/noutbuki-ultrabuki/noutbuk-dell-14-premium-da14250-210-bpbh_da14250_arlh_104/", "https://alsi.kz/ru/catalog/noutbuki-ultrabuki/noutbuk-dell-14-premium-da14250-210-bpbh_da14250_arlh_104/")</f>
        <v>https://alsi.kz/ru/catalog/noutbuki-ultrabuki/noutbuk-dell-14-premium-da14250-210-bpbh_da14250_arlh_104/</v>
      </c>
    </row>
    <row r="84" spans="1:5" outlineLevel="3">
      <c r="A84" s="18">
        <v>251326</v>
      </c>
      <c r="B84" s="18" t="s">
        <v>217</v>
      </c>
      <c r="C84" s="19" t="s">
        <v>218</v>
      </c>
      <c r="D84" s="18" t="s">
        <v>219</v>
      </c>
      <c r="E84" s="20" t="str">
        <f>HYPERLINK("https://alsi.kz/ru/catalog/noutbuki-ultrabuki/noutbuk-dell-16-premium-da16250-210-brts_da16250_arlh_003/", "https://alsi.kz/ru/catalog/noutbuki-ultrabuki/noutbuk-dell-16-premium-da16250-210-brts_da16250_arlh_003/")</f>
        <v>https://alsi.kz/ru/catalog/noutbuki-ultrabuki/noutbuk-dell-16-premium-da16250-210-brts_da16250_arlh_003/</v>
      </c>
    </row>
    <row r="85" spans="1:5" outlineLevel="3">
      <c r="A85" s="18">
        <v>251328</v>
      </c>
      <c r="B85" s="18" t="s">
        <v>220</v>
      </c>
      <c r="C85" s="19" t="s">
        <v>221</v>
      </c>
      <c r="D85" s="18" t="s">
        <v>222</v>
      </c>
      <c r="E85" s="20" t="str">
        <f>HYPERLINK("https://alsi.kz/ru/catalog/noutbuki-ultrabuki/noutbuk-dell-16-premium-da16250-210-brts_da16250_arlh_006/", "https://alsi.kz/ru/catalog/noutbuki-ultrabuki/noutbuk-dell-16-premium-da16250-210-brts_da16250_arlh_006/")</f>
        <v>https://alsi.kz/ru/catalog/noutbuki-ultrabuki/noutbuk-dell-16-premium-da16250-210-brts_da16250_arlh_006/</v>
      </c>
    </row>
    <row r="86" spans="1:5" outlineLevel="3">
      <c r="A86" s="18">
        <v>251330</v>
      </c>
      <c r="B86" s="18" t="s">
        <v>223</v>
      </c>
      <c r="C86" s="19" t="s">
        <v>224</v>
      </c>
      <c r="D86" s="18" t="s">
        <v>225</v>
      </c>
      <c r="E86" s="20" t="str">
        <f>HYPERLINK("https://alsi.kz/ru/catalog/noutbuki-ultrabuki/noutbuk-dell-16-premium-da16250-210-brts_da16250_arlh_010/", "https://alsi.kz/ru/catalog/noutbuki-ultrabuki/noutbuk-dell-16-premium-da16250-210-brts_da16250_arlh_010/")</f>
        <v>https://alsi.kz/ru/catalog/noutbuki-ultrabuki/noutbuk-dell-16-premium-da16250-210-brts_da16250_arlh_010/</v>
      </c>
    </row>
    <row r="87" spans="1:5" outlineLevel="3">
      <c r="A87" s="18">
        <v>251327</v>
      </c>
      <c r="B87" s="18" t="s">
        <v>226</v>
      </c>
      <c r="C87" s="19" t="s">
        <v>227</v>
      </c>
      <c r="D87" s="18" t="s">
        <v>228</v>
      </c>
      <c r="E87" s="20" t="str">
        <f>HYPERLINK("https://alsi.kz/ru/catalog/noutbuki-ultrabuki/noutbuk-dell-16-premium-da16250-210-brts_da16250_arlh_011/", "https://alsi.kz/ru/catalog/noutbuki-ultrabuki/noutbuk-dell-16-premium-da16250-210-brts_da16250_arlh_011/")</f>
        <v>https://alsi.kz/ru/catalog/noutbuki-ultrabuki/noutbuk-dell-16-premium-da16250-210-brts_da16250_arlh_011/</v>
      </c>
    </row>
    <row r="88" spans="1:5" outlineLevel="3">
      <c r="A88" s="18">
        <v>200880</v>
      </c>
      <c r="B88" s="18" t="s">
        <v>229</v>
      </c>
      <c r="C88" s="19" t="s">
        <v>230</v>
      </c>
      <c r="D88" s="18" t="s">
        <v>231</v>
      </c>
      <c r="E88" s="20" t="str">
        <f>HYPERLINK("https://alsi.kz/ru/catalog/noutbuki-ultrabuki/noutbuk-dell-latitude-3400-210-arqr/", "https://alsi.kz/ru/catalog/noutbuki-ultrabuki/noutbuk-dell-latitude-3400-210-arqr/")</f>
        <v>https://alsi.kz/ru/catalog/noutbuki-ultrabuki/noutbuk-dell-latitude-3400-210-arqr/</v>
      </c>
    </row>
    <row r="89" spans="1:5" outlineLevel="3">
      <c r="A89" s="18">
        <v>199074</v>
      </c>
      <c r="B89" s="18" t="s">
        <v>232</v>
      </c>
      <c r="C89" s="19" t="s">
        <v>233</v>
      </c>
      <c r="D89" s="18" t="s">
        <v>39</v>
      </c>
      <c r="E89" s="20" t="str">
        <f>HYPERLINK("https://alsi.kz/ru/catalog/noutbuki-ultrabuki/noutbuk-dell-latitude-5400-210-arxk-1/", "https://alsi.kz/ru/catalog/noutbuki-ultrabuki/noutbuk-dell-latitude-5400-210-arxk-1/")</f>
        <v>https://alsi.kz/ru/catalog/noutbuki-ultrabuki/noutbuk-dell-latitude-5400-210-arxk-1/</v>
      </c>
    </row>
    <row r="90" spans="1:5" outlineLevel="3">
      <c r="A90" s="18">
        <v>222603</v>
      </c>
      <c r="B90" s="18" t="s">
        <v>234</v>
      </c>
      <c r="C90" s="19" t="s">
        <v>235</v>
      </c>
      <c r="D90" s="18" t="s">
        <v>15</v>
      </c>
      <c r="E90" s="20" t="str">
        <f>HYPERLINK("https://alsi.kz/ru/catalog/noutbuki-ultrabuki/noutbuk-dell-latitude-5520-210-axvq-4/", "https://alsi.kz/ru/catalog/noutbuki-ultrabuki/noutbuk-dell-latitude-5520-210-axvq-4/")</f>
        <v>https://alsi.kz/ru/catalog/noutbuki-ultrabuki/noutbuk-dell-latitude-5520-210-axvq-4/</v>
      </c>
    </row>
    <row r="91" spans="1:5" outlineLevel="3">
      <c r="A91" s="18">
        <v>225049</v>
      </c>
      <c r="B91" s="18" t="s">
        <v>236</v>
      </c>
      <c r="C91" s="19" t="s">
        <v>237</v>
      </c>
      <c r="D91" s="18" t="s">
        <v>238</v>
      </c>
      <c r="E91" s="20" t="str">
        <f>HYPERLINK("https://alsi.kz/ru/catalog/noutbuki-ultrabuki/noutbuk-dell-latitude-5530-210-bewb_1234/", "https://alsi.kz/ru/catalog/noutbuki-ultrabuki/noutbuk-dell-latitude-5530-210-bewb_1234/")</f>
        <v>https://alsi.kz/ru/catalog/noutbuki-ultrabuki/noutbuk-dell-latitude-5530-210-bewb_1234/</v>
      </c>
    </row>
    <row r="92" spans="1:5" outlineLevel="3">
      <c r="A92" s="18">
        <v>245515</v>
      </c>
      <c r="B92" s="18" t="s">
        <v>239</v>
      </c>
      <c r="C92" s="19" t="s">
        <v>240</v>
      </c>
      <c r="D92" s="18" t="s">
        <v>241</v>
      </c>
      <c r="E92" s="20" t="str">
        <f>HYPERLINK("https://alsi.kz/ru/catalog/noutbuki-ultrabuki/noutbuk-dell-latitude-5550-210-blmn_n065l555015emea_vp/", "https://alsi.kz/ru/catalog/noutbuki-ultrabuki/noutbuk-dell-latitude-5550-210-blmn_n065l555015emea_vp/")</f>
        <v>https://alsi.kz/ru/catalog/noutbuki-ultrabuki/noutbuk-dell-latitude-5550-210-blmn_n065l555015emea_vp/</v>
      </c>
    </row>
    <row r="93" spans="1:5" outlineLevel="3">
      <c r="A93" s="18">
        <v>244694</v>
      </c>
      <c r="B93" s="18" t="s">
        <v>242</v>
      </c>
      <c r="C93" s="19" t="s">
        <v>243</v>
      </c>
      <c r="D93" s="18" t="s">
        <v>244</v>
      </c>
      <c r="E93" s="20" t="str">
        <f>HYPERLINK("https://alsi.kz/ru/catalog/noutbuki-ultrabuki/noutbuk-dell-latitude-5550-210-blyz_12/", "https://alsi.kz/ru/catalog/noutbuki-ultrabuki/noutbuk-dell-latitude-5550-210-blyz_12/")</f>
        <v>https://alsi.kz/ru/catalog/noutbuki-ultrabuki/noutbuk-dell-latitude-5550-210-blyz_12/</v>
      </c>
    </row>
    <row r="94" spans="1:5" outlineLevel="3">
      <c r="A94" s="18">
        <v>226992</v>
      </c>
      <c r="B94" s="18" t="s">
        <v>245</v>
      </c>
      <c r="C94" s="19" t="s">
        <v>246</v>
      </c>
      <c r="D94" s="18" t="s">
        <v>247</v>
      </c>
      <c r="E94" s="20" t="str">
        <f>HYPERLINK("https://alsi.kz/ru/catalog/noutbuki-ultrabuki/noutbuk-dell-latitude-7330-210-bdru-3/", "https://alsi.kz/ru/catalog/noutbuki-ultrabuki/noutbuk-dell-latitude-7330-210-bdru-3/")</f>
        <v>https://alsi.kz/ru/catalog/noutbuki-ultrabuki/noutbuk-dell-latitude-7330-210-bdru-3/</v>
      </c>
    </row>
    <row r="95" spans="1:5" outlineLevel="3">
      <c r="A95" s="18">
        <v>244696</v>
      </c>
      <c r="B95" s="18" t="s">
        <v>248</v>
      </c>
      <c r="C95" s="19" t="s">
        <v>249</v>
      </c>
      <c r="D95" s="18" t="s">
        <v>250</v>
      </c>
      <c r="E95" s="20" t="str">
        <f>HYPERLINK("https://alsi.kz/ru/catalog/noutbuki-ultrabuki/noutbuk-dell-latitude-7650-210-blqn_2/", "https://alsi.kz/ru/catalog/noutbuki-ultrabuki/noutbuk-dell-latitude-7650-210-blqn_2/")</f>
        <v>https://alsi.kz/ru/catalog/noutbuki-ultrabuki/noutbuk-dell-latitude-7650-210-blqn_2/</v>
      </c>
    </row>
    <row r="96" spans="1:5" outlineLevel="3">
      <c r="A96" s="18">
        <v>252861</v>
      </c>
      <c r="B96" s="18" t="s">
        <v>251</v>
      </c>
      <c r="C96" s="19" t="s">
        <v>252</v>
      </c>
      <c r="D96" s="18" t="s">
        <v>253</v>
      </c>
      <c r="E96" s="20" t="str">
        <f>HYPERLINK("https://alsi.kz/ru/catalog/noutbuki-ultrabuki/noutbuk-dell-pro-13-plus-pb13250-210-bpktbto210_pb13250_emea/", "https://alsi.kz/ru/catalog/noutbuki-ultrabuki/noutbuk-dell-pro-13-plus-pb13250-210-bpktbto210_pb13250_emea/")</f>
        <v>https://alsi.kz/ru/catalog/noutbuki-ultrabuki/noutbuk-dell-pro-13-plus-pb13250-210-bpktbto210_pb13250_emea/</v>
      </c>
    </row>
    <row r="97" spans="1:5" outlineLevel="3">
      <c r="A97" s="18">
        <v>252862</v>
      </c>
      <c r="B97" s="18" t="s">
        <v>254</v>
      </c>
      <c r="C97" s="19" t="s">
        <v>255</v>
      </c>
      <c r="D97" s="18" t="s">
        <v>256</v>
      </c>
      <c r="E97" s="20" t="str">
        <f>HYPERLINK("https://alsi.kz/ru/catalog/noutbuki-ultrabuki/noutbuk-dell-pro-14-pc14250-210-bqhfbto108_pc14250_emea/", "https://alsi.kz/ru/catalog/noutbuki-ultrabuki/noutbuk-dell-pro-14-pc14250-210-bqhfbto108_pc14250_emea/")</f>
        <v>https://alsi.kz/ru/catalog/noutbuki-ultrabuki/noutbuk-dell-pro-14-pc14250-210-bqhfbto108_pc14250_emea/</v>
      </c>
    </row>
    <row r="98" spans="1:5" outlineLevel="3">
      <c r="A98" s="18">
        <v>252864</v>
      </c>
      <c r="B98" s="18" t="s">
        <v>257</v>
      </c>
      <c r="C98" s="19" t="s">
        <v>258</v>
      </c>
      <c r="D98" s="18" t="s">
        <v>259</v>
      </c>
      <c r="E98" s="20" t="str">
        <f>HYPERLINK("https://alsi.kz/ru/catalog/noutbuki-ultrabuki/noutbuk-dell-pro-14-pc14250-210-bqhfbto120_pc14250_emea/", "https://alsi.kz/ru/catalog/noutbuki-ultrabuki/noutbuk-dell-pro-14-pc14250-210-bqhfbto120_pc14250_emea/")</f>
        <v>https://alsi.kz/ru/catalog/noutbuki-ultrabuki/noutbuk-dell-pro-14-pc14250-210-bqhfbto120_pc14250_emea/</v>
      </c>
    </row>
    <row r="99" spans="1:5" outlineLevel="3">
      <c r="A99" s="18">
        <v>252863</v>
      </c>
      <c r="B99" s="18" t="s">
        <v>260</v>
      </c>
      <c r="C99" s="19" t="s">
        <v>261</v>
      </c>
      <c r="D99" s="18" t="s">
        <v>262</v>
      </c>
      <c r="E99" s="20" t="str">
        <f>HYPERLINK("https://alsi.kz/ru/catalog/noutbuki-ultrabuki/noutbuk-dell-pro-14-pc14250-210-bqhfbto121_pc14250_emea/", "https://alsi.kz/ru/catalog/noutbuki-ultrabuki/noutbuk-dell-pro-14-pc14250-210-bqhfbto121_pc14250_emea/")</f>
        <v>https://alsi.kz/ru/catalog/noutbuki-ultrabuki/noutbuk-dell-pro-14-pc14250-210-bqhfbto121_pc14250_emea/</v>
      </c>
    </row>
    <row r="100" spans="1:5" outlineLevel="3">
      <c r="A100" s="18">
        <v>253647</v>
      </c>
      <c r="B100" s="18" t="s">
        <v>263</v>
      </c>
      <c r="C100" s="19" t="s">
        <v>264</v>
      </c>
      <c r="D100" s="18" t="s">
        <v>265</v>
      </c>
      <c r="E100" s="20" t="str">
        <f>HYPERLINK("https://alsi.kz/ru/catalog/noutbuki-ultrabuki/noutbuk-dell-pro-14-pc14255-210-bqqcbto603_pc14255_emea/", "https://alsi.kz/ru/catalog/noutbuki-ultrabuki/noutbuk-dell-pro-14-pc14255-210-bqqcbto603_pc14255_emea/")</f>
        <v>https://alsi.kz/ru/catalog/noutbuki-ultrabuki/noutbuk-dell-pro-14-pc14255-210-bqqcbto603_pc14255_emea/</v>
      </c>
    </row>
    <row r="101" spans="1:5" outlineLevel="3">
      <c r="A101" s="18">
        <v>251780</v>
      </c>
      <c r="B101" s="18" t="s">
        <v>266</v>
      </c>
      <c r="C101" s="19" t="s">
        <v>267</v>
      </c>
      <c r="D101" s="18" t="s">
        <v>268</v>
      </c>
      <c r="E101" s="20" t="str">
        <f>HYPERLINK("https://alsi.kz/ru/catalog/noutbuki-ultrabuki/noutbuk-dell-pro-14-plus-210-bpdn_1/", "https://alsi.kz/ru/catalog/noutbuki-ultrabuki/noutbuk-dell-pro-14-plus-210-bpdn_1/")</f>
        <v>https://alsi.kz/ru/catalog/noutbuki-ultrabuki/noutbuk-dell-pro-14-plus-210-bpdn_1/</v>
      </c>
    </row>
    <row r="102" spans="1:5" outlineLevel="3">
      <c r="A102" s="18">
        <v>253118</v>
      </c>
      <c r="B102" s="18" t="s">
        <v>269</v>
      </c>
      <c r="C102" s="19" t="s">
        <v>270</v>
      </c>
      <c r="D102" s="18" t="s">
        <v>271</v>
      </c>
      <c r="E102" s="20" t="str">
        <f>HYPERLINK("https://alsi.kz/ru/catalog/noutbuki-ultrabuki/noutbuk-dell-pro-14-plus-pb14250-210-bpdk_3bto211_pb14250_emea/", "https://alsi.kz/ru/catalog/noutbuki-ultrabuki/noutbuk-dell-pro-14-plus-pb14250-210-bpdk_3bto211_pb14250_emea/")</f>
        <v>https://alsi.kz/ru/catalog/noutbuki-ultrabuki/noutbuk-dell-pro-14-plus-pb14250-210-bpdk_3bto211_pb14250_emea/</v>
      </c>
    </row>
    <row r="103" spans="1:5" outlineLevel="3">
      <c r="A103" s="18">
        <v>253682</v>
      </c>
      <c r="B103" s="18" t="s">
        <v>272</v>
      </c>
      <c r="C103" s="19" t="s">
        <v>273</v>
      </c>
      <c r="D103" s="18" t="s">
        <v>274</v>
      </c>
      <c r="E103" s="20" t="str">
        <f>HYPERLINK("https://alsi.kz/ru/catalog/noutbuki-ultrabuki/noutbuk-dell-pro-14-plus-pb14250-210-bpdkbto205_pb14250_emea/", "https://alsi.kz/ru/catalog/noutbuki-ultrabuki/noutbuk-dell-pro-14-plus-pb14250-210-bpdkbto205_pb14250_emea/")</f>
        <v>https://alsi.kz/ru/catalog/noutbuki-ultrabuki/noutbuk-dell-pro-14-plus-pb14250-210-bpdkbto205_pb14250_emea/</v>
      </c>
    </row>
    <row r="104" spans="1:5" outlineLevel="3">
      <c r="A104" s="18">
        <v>252865</v>
      </c>
      <c r="B104" s="18" t="s">
        <v>275</v>
      </c>
      <c r="C104" s="19" t="s">
        <v>276</v>
      </c>
      <c r="D104" s="18" t="s">
        <v>277</v>
      </c>
      <c r="E104" s="20" t="str">
        <f>HYPERLINK("https://alsi.kz/ru/catalog/noutbuki-ultrabuki/noutbuk-dell-pro-14-plus-pb14250-210-bpdkbto217_pb14250_emea/", "https://alsi.kz/ru/catalog/noutbuki-ultrabuki/noutbuk-dell-pro-14-plus-pb14250-210-bpdkbto217_pb14250_emea/")</f>
        <v>https://alsi.kz/ru/catalog/noutbuki-ultrabuki/noutbuk-dell-pro-14-plus-pb14250-210-bpdkbto217_pb14250_emea/</v>
      </c>
    </row>
    <row r="105" spans="1:5" outlineLevel="3">
      <c r="A105" s="18">
        <v>250470</v>
      </c>
      <c r="B105" s="18" t="s">
        <v>278</v>
      </c>
      <c r="C105" s="19" t="s">
        <v>279</v>
      </c>
      <c r="D105" s="18" t="s">
        <v>280</v>
      </c>
      <c r="E105" s="20" t="str">
        <f>HYPERLINK("https://alsi.kz/ru/catalog/noutbuki-ultrabuki/noutbuk-dell-pro-14-plus-pb14250-210-bpdl_bto110_pb14250_emea/", "https://alsi.kz/ru/catalog/noutbuki-ultrabuki/noutbuk-dell-pro-14-plus-pb14250-210-bpdl_bto110_pb14250_emea/")</f>
        <v>https://alsi.kz/ru/catalog/noutbuki-ultrabuki/noutbuk-dell-pro-14-plus-pb14250-210-bpdl_bto110_pb14250_emea/</v>
      </c>
    </row>
    <row r="106" spans="1:5" outlineLevel="3">
      <c r="A106" s="18">
        <v>250469</v>
      </c>
      <c r="B106" s="18" t="s">
        <v>281</v>
      </c>
      <c r="C106" s="19" t="s">
        <v>282</v>
      </c>
      <c r="D106" s="18" t="s">
        <v>283</v>
      </c>
      <c r="E106" s="20" t="str">
        <f>HYPERLINK("https://alsi.kz/ru/catalog/noutbuki-ultrabuki/noutbuk-dell-pro-14-plus-pb14250-bto111_pb14250_emea_210-bpdl/", "https://alsi.kz/ru/catalog/noutbuki-ultrabuki/noutbuk-dell-pro-14-plus-pb14250-bto111_pb14250_emea_210-bpdl/")</f>
        <v>https://alsi.kz/ru/catalog/noutbuki-ultrabuki/noutbuk-dell-pro-14-plus-pb14250-bto111_pb14250_emea_210-bpdl/</v>
      </c>
    </row>
    <row r="107" spans="1:5" outlineLevel="3">
      <c r="A107" s="18">
        <v>250473</v>
      </c>
      <c r="B107" s="18" t="s">
        <v>284</v>
      </c>
      <c r="C107" s="19" t="s">
        <v>285</v>
      </c>
      <c r="D107" s="18" t="s">
        <v>286</v>
      </c>
      <c r="E107" s="20" t="str">
        <f>HYPERLINK("https://alsi.kz/ru/catalog/noutbuki-ultrabuki/noutbuk-dell-pro-16-pc16250-bto105_pc16250_emea_210-bqhb/", "https://alsi.kz/ru/catalog/noutbuki-ultrabuki/noutbuk-dell-pro-16-pc16250-bto105_pc16250_emea_210-bqhb/")</f>
        <v>https://alsi.kz/ru/catalog/noutbuki-ultrabuki/noutbuk-dell-pro-16-pc16250-bto105_pc16250_emea_210-bqhb/</v>
      </c>
    </row>
    <row r="108" spans="1:5" outlineLevel="3">
      <c r="A108" s="18">
        <v>250474</v>
      </c>
      <c r="B108" s="18" t="s">
        <v>287</v>
      </c>
      <c r="C108" s="19" t="s">
        <v>288</v>
      </c>
      <c r="D108" s="18" t="s">
        <v>289</v>
      </c>
      <c r="E108" s="20" t="str">
        <f>HYPERLINK("https://alsi.kz/ru/catalog/noutbuki-ultrabuki/noutbuk-dell-pro-16-pc16250-bto106_pc16250_emea_210-bqhb/", "https://alsi.kz/ru/catalog/noutbuki-ultrabuki/noutbuk-dell-pro-16-pc16250-bto106_pc16250_emea_210-bqhb/")</f>
        <v>https://alsi.kz/ru/catalog/noutbuki-ultrabuki/noutbuk-dell-pro-16-pc16250-bto106_pc16250_emea_210-bqhb/</v>
      </c>
    </row>
    <row r="109" spans="1:5" outlineLevel="3">
      <c r="A109" s="18">
        <v>252303</v>
      </c>
      <c r="B109" s="18" t="s">
        <v>290</v>
      </c>
      <c r="C109" s="19" t="s">
        <v>291</v>
      </c>
      <c r="D109" s="18" t="s">
        <v>292</v>
      </c>
      <c r="E109" s="20" t="str">
        <f>HYPERLINK("https://alsi.kz/ru/catalog/noutbuki-ultrabuki/noutbuk-dell-pro-16-pc16250-bto118_pc16250_emea_210-bqhb/", "https://alsi.kz/ru/catalog/noutbuki-ultrabuki/noutbuk-dell-pro-16-pc16250-bto118_pc16250_emea_210-bqhb/")</f>
        <v>https://alsi.kz/ru/catalog/noutbuki-ultrabuki/noutbuk-dell-pro-16-pc16250-bto118_pc16250_emea_210-bqhb/</v>
      </c>
    </row>
    <row r="110" spans="1:5" outlineLevel="3">
      <c r="A110" s="18">
        <v>252304</v>
      </c>
      <c r="B110" s="18" t="s">
        <v>293</v>
      </c>
      <c r="C110" s="19" t="s">
        <v>294</v>
      </c>
      <c r="D110" s="18" t="s">
        <v>295</v>
      </c>
      <c r="E110" s="20" t="str">
        <f>HYPERLINK("https://alsi.kz/ru/catalog/noutbuki-ultrabuki/noutbuk-dell-pro-16-pc16250-bto121_pc16250_emea_210-bqhb/", "https://alsi.kz/ru/catalog/noutbuki-ultrabuki/noutbuk-dell-pro-16-pc16250-bto121_pc16250_emea_210-bqhb/")</f>
        <v>https://alsi.kz/ru/catalog/noutbuki-ultrabuki/noutbuk-dell-pro-16-pc16250-bto121_pc16250_emea_210-bqhb/</v>
      </c>
    </row>
    <row r="111" spans="1:5" outlineLevel="3">
      <c r="A111" s="18">
        <v>250476</v>
      </c>
      <c r="B111" s="18" t="s">
        <v>296</v>
      </c>
      <c r="C111" s="19" t="s">
        <v>297</v>
      </c>
      <c r="D111" s="18" t="s">
        <v>298</v>
      </c>
      <c r="E111" s="20" t="str">
        <f>HYPERLINK("https://alsi.kz/ru/catalog/noutbuki-ultrabuki/noutbuk-dell-pro-16-pc16255-bto604_pc16255_emea_210-bqpc/", "https://alsi.kz/ru/catalog/noutbuki-ultrabuki/noutbuk-dell-pro-16-pc16255-bto604_pc16255_emea_210-bqpc/")</f>
        <v>https://alsi.kz/ru/catalog/noutbuki-ultrabuki/noutbuk-dell-pro-16-pc16255-bto604_pc16255_emea_210-bqpc/</v>
      </c>
    </row>
    <row r="112" spans="1:5" outlineLevel="3">
      <c r="A112" s="18">
        <v>248186</v>
      </c>
      <c r="B112" s="18" t="s">
        <v>299</v>
      </c>
      <c r="C112" s="19" t="s">
        <v>300</v>
      </c>
      <c r="D112" s="18" t="s">
        <v>301</v>
      </c>
      <c r="E112" s="20" t="str">
        <f>HYPERLINK("https://alsi.kz/ru/catalog/noutbuki-ultrabuki/noutbuk-dell-pro-16-plus-pb16250-xcto-base-210-bpck/", "https://alsi.kz/ru/catalog/noutbuki-ultrabuki/noutbuk-dell-pro-16-plus-pb16250-xcto-base-210-bpck/")</f>
        <v>https://alsi.kz/ru/catalog/noutbuki-ultrabuki/noutbuk-dell-pro-16-plus-pb16250-xcto-base-210-bpck/</v>
      </c>
    </row>
    <row r="113" spans="1:5" outlineLevel="3">
      <c r="A113" s="18">
        <v>253648</v>
      </c>
      <c r="B113" s="18" t="s">
        <v>302</v>
      </c>
      <c r="C113" s="19" t="s">
        <v>303</v>
      </c>
      <c r="D113" s="18" t="s">
        <v>304</v>
      </c>
      <c r="E113" s="20" t="str">
        <f>HYPERLINK("https://alsi.kz/ru/catalog/noutbuki-ultrabuki/noutbuk-dell-pro-16-plus-pb16250-210-bpclbto216_pb16250_emea/", "https://alsi.kz/ru/catalog/noutbuki-ultrabuki/noutbuk-dell-pro-16-plus-pb16250-210-bpclbto216_pb16250_emea/")</f>
        <v>https://alsi.kz/ru/catalog/noutbuki-ultrabuki/noutbuk-dell-pro-16-plus-pb16250-210-bpclbto216_pb16250_emea/</v>
      </c>
    </row>
    <row r="114" spans="1:5" outlineLevel="3">
      <c r="A114" s="18">
        <v>250477</v>
      </c>
      <c r="B114" s="18" t="s">
        <v>305</v>
      </c>
      <c r="C114" s="19" t="s">
        <v>306</v>
      </c>
      <c r="D114" s="18" t="s">
        <v>307</v>
      </c>
      <c r="E114" s="20" t="str">
        <f>HYPERLINK("https://alsi.kz/ru/catalog/noutbuki-ultrabuki/noutbuk-dell-pro-16-plus-pb16250-bto105_pb16250_emea_ubu_210-bpcm/", "https://alsi.kz/ru/catalog/noutbuki-ultrabuki/noutbuk-dell-pro-16-plus-pb16250-bto105_pb16250_emea_ubu_210-bpcm/")</f>
        <v>https://alsi.kz/ru/catalog/noutbuki-ultrabuki/noutbuk-dell-pro-16-plus-pb16250-bto105_pb16250_emea_ubu_210-bpcm/</v>
      </c>
    </row>
    <row r="115" spans="1:5" outlineLevel="3">
      <c r="A115" s="18">
        <v>220132</v>
      </c>
      <c r="B115" s="18" t="s">
        <v>308</v>
      </c>
      <c r="C115" s="19" t="s">
        <v>309</v>
      </c>
      <c r="D115" s="18" t="s">
        <v>15</v>
      </c>
      <c r="E115" s="20" t="str">
        <f>HYPERLINK("https://alsi.kz/ru/catalog/noutbuki-ultrabuki/noutbuk-dell-vostro-3510-210-azzu-a6/", "https://alsi.kz/ru/catalog/noutbuki-ultrabuki/noutbuk-dell-vostro-3510-210-azzu-a6/")</f>
        <v>https://alsi.kz/ru/catalog/noutbuki-ultrabuki/noutbuk-dell-vostro-3510-210-azzu-a6/</v>
      </c>
    </row>
    <row r="116" spans="1:5" outlineLevel="3">
      <c r="A116" s="18">
        <v>221835</v>
      </c>
      <c r="B116" s="18" t="s">
        <v>310</v>
      </c>
      <c r="C116" s="19" t="s">
        <v>311</v>
      </c>
      <c r="D116" s="18" t="s">
        <v>312</v>
      </c>
      <c r="E116" s="20" t="str">
        <f>HYPERLINK("https://alsi.kz/ru/catalog/noutbuki-ultrabuki/noutbuk-dell-vostro-3510-n8034vn3510emea01_2201-210-azzu_02/", "https://alsi.kz/ru/catalog/noutbuki-ultrabuki/noutbuk-dell-vostro-3510-n8034vn3510emea01_2201-210-azzu_02/")</f>
        <v>https://alsi.kz/ru/catalog/noutbuki-ultrabuki/noutbuk-dell-vostro-3510-n8034vn3510emea01_2201-210-azzu_02/</v>
      </c>
    </row>
    <row r="117" spans="1:5" outlineLevel="3">
      <c r="A117" s="18">
        <v>228449</v>
      </c>
      <c r="B117" s="18" t="s">
        <v>313</v>
      </c>
      <c r="C117" s="19" t="s">
        <v>314</v>
      </c>
      <c r="D117" s="18" t="s">
        <v>315</v>
      </c>
      <c r="E117" s="20" t="str">
        <f>HYPERLINK("https://alsi.kz/ru/catalog/noutbuki-ultrabuki/noutbuk-dell-vostro-3525-210-bdrb-5/", "https://alsi.kz/ru/catalog/noutbuki-ultrabuki/noutbuk-dell-vostro-3525-210-bdrb-5/")</f>
        <v>https://alsi.kz/ru/catalog/noutbuki-ultrabuki/noutbuk-dell-vostro-3525-210-bdrb-5/</v>
      </c>
    </row>
    <row r="118" spans="1:5" outlineLevel="3">
      <c r="A118" s="18">
        <v>221836</v>
      </c>
      <c r="B118" s="18" t="s">
        <v>316</v>
      </c>
      <c r="C118" s="19" t="s">
        <v>317</v>
      </c>
      <c r="D118" s="18" t="s">
        <v>15</v>
      </c>
      <c r="E118" s="20" t="str">
        <f>HYPERLINK("https://alsi.kz/ru/catalog/noutbuki-ultrabuki/noutbuk-dell-vostro-5410-n4000cvn5410emea01_2205-210-ayro_02/", "https://alsi.kz/ru/catalog/noutbuki-ultrabuki/noutbuk-dell-vostro-5410-n4000cvn5410emea01_2205-210-ayro_02/")</f>
        <v>https://alsi.kz/ru/catalog/noutbuki-ultrabuki/noutbuk-dell-vostro-5410-n4000cvn5410emea01_2205-210-ayro_02/</v>
      </c>
    </row>
    <row r="119" spans="1:5" outlineLevel="3">
      <c r="A119" s="18">
        <v>227003</v>
      </c>
      <c r="B119" s="18" t="s">
        <v>318</v>
      </c>
      <c r="C119" s="19" t="s">
        <v>319</v>
      </c>
      <c r="D119" s="18" t="s">
        <v>320</v>
      </c>
      <c r="E119" s="20" t="str">
        <f>HYPERLINK("https://alsi.kz/ru/catalog/noutbuki-ultrabuki/noutbuk-dell-vostro-5620-210-bdbl-6/", "https://alsi.kz/ru/catalog/noutbuki-ultrabuki/noutbuk-dell-vostro-5620-210-bdbl-6/")</f>
        <v>https://alsi.kz/ru/catalog/noutbuki-ultrabuki/noutbuk-dell-vostro-5620-210-bdbl-6/</v>
      </c>
    </row>
    <row r="120" spans="1:5" outlineLevel="3">
      <c r="A120" s="18">
        <v>228453</v>
      </c>
      <c r="B120" s="18" t="s">
        <v>321</v>
      </c>
      <c r="C120" s="19" t="s">
        <v>322</v>
      </c>
      <c r="D120" s="18" t="s">
        <v>323</v>
      </c>
      <c r="E120" s="20" t="str">
        <f>HYPERLINK("https://alsi.kz/ru/catalog/noutbuki-ultrabuki/noutbuk-dell-vostro-5625-210-bdfl-3/", "https://alsi.kz/ru/catalog/noutbuki-ultrabuki/noutbuk-dell-vostro-5625-210-bdfl-3/")</f>
        <v>https://alsi.kz/ru/catalog/noutbuki-ultrabuki/noutbuk-dell-vostro-5625-210-bdfl-3/</v>
      </c>
    </row>
    <row r="121" spans="1:5" outlineLevel="3">
      <c r="A121" s="18">
        <v>253031</v>
      </c>
      <c r="B121" s="18" t="s">
        <v>324</v>
      </c>
      <c r="C121" s="19" t="s">
        <v>325</v>
      </c>
      <c r="D121" s="18" t="s">
        <v>326</v>
      </c>
      <c r="E121" s="20" t="str">
        <f>HYPERLINK("https://alsi.kz/ru/catalog/noutbuki-ultrabuki/noutbuk-dream-machines-rg5050-17kz27--v270rnm-rg5050-17kz27/", "https://alsi.kz/ru/catalog/noutbuki-ultrabuki/noutbuk-dream-machines-rg5050-17kz27--v270rnm-rg5050-17kz27/")</f>
        <v>https://alsi.kz/ru/catalog/noutbuki-ultrabuki/noutbuk-dream-machines-rg5050-17kz27--v270rnm-rg5050-17kz27/</v>
      </c>
    </row>
    <row r="122" spans="1:5" outlineLevel="3">
      <c r="A122" s="18">
        <v>206973</v>
      </c>
      <c r="B122" s="18" t="s">
        <v>327</v>
      </c>
      <c r="C122" s="19" t="s">
        <v>328</v>
      </c>
      <c r="D122" s="18" t="s">
        <v>329</v>
      </c>
      <c r="E122" s="20" t="str">
        <f>HYPERLINK("https://alsi.kz/ru/catalog/noutbuki-ultrabuki/noutbuk-hp-europe-250-g7-197u0eaacb/", "https://alsi.kz/ru/catalog/noutbuki-ultrabuki/noutbuk-hp-europe-250-g7-197u0eaacb/")</f>
        <v>https://alsi.kz/ru/catalog/noutbuki-ultrabuki/noutbuk-hp-europe-250-g7-197u0eaacb/</v>
      </c>
    </row>
    <row r="123" spans="1:5" outlineLevel="3">
      <c r="A123" s="18">
        <v>250384</v>
      </c>
      <c r="B123" s="18" t="s">
        <v>330</v>
      </c>
      <c r="C123" s="19" t="s">
        <v>331</v>
      </c>
      <c r="D123" s="18" t="s">
        <v>332</v>
      </c>
      <c r="E123" s="20" t="str">
        <f>HYPERLINK("https://alsi.kz/ru/catalog/noutbuki-ultrabuki/noutbuk-hp-europe-elitebook-6-g1q-c5lz6atbja/", "https://alsi.kz/ru/catalog/noutbuki-ultrabuki/noutbuk-hp-europe-elitebook-6-g1q-c5lz6atbja/")</f>
        <v>https://alsi.kz/ru/catalog/noutbuki-ultrabuki/noutbuk-hp-europe-elitebook-6-g1q-c5lz6atbja/</v>
      </c>
    </row>
    <row r="124" spans="1:5" outlineLevel="3">
      <c r="A124" s="18">
        <v>252926</v>
      </c>
      <c r="B124" s="18" t="s">
        <v>333</v>
      </c>
      <c r="C124" s="19" t="s">
        <v>334</v>
      </c>
      <c r="D124" s="18" t="s">
        <v>335</v>
      </c>
      <c r="E124" s="20" t="str">
        <f>HYPERLINK("https://alsi.kz/ru/catalog/noutbuki-ultrabuki/noutbuk-hp-europe-probook-4-g1a-16-b39xqatbja/", "https://alsi.kz/ru/catalog/noutbuki-ultrabuki/noutbuk-hp-europe-probook-4-g1a-16-b39xqatbja/")</f>
        <v>https://alsi.kz/ru/catalog/noutbuki-ultrabuki/noutbuk-hp-europe-probook-4-g1a-16-b39xqatbja/</v>
      </c>
    </row>
    <row r="125" spans="1:5" outlineLevel="3">
      <c r="A125" s="18">
        <v>252932</v>
      </c>
      <c r="B125" s="18" t="s">
        <v>336</v>
      </c>
      <c r="C125" s="19" t="s">
        <v>337</v>
      </c>
      <c r="D125" s="18" t="s">
        <v>338</v>
      </c>
      <c r="E125" s="20" t="str">
        <f>HYPERLINK("https://alsi.kz/ru/catalog/noutbuki-ultrabuki/noutbuk-hp-europe-probook-4-g1i-16-ai-d0uw2etbja/", "https://alsi.kz/ru/catalog/noutbuki-ultrabuki/noutbuk-hp-europe-probook-4-g1i-16-ai-d0uw2etbja/")</f>
        <v>https://alsi.kz/ru/catalog/noutbuki-ultrabuki/noutbuk-hp-europe-probook-4-g1i-16-ai-d0uw2etbja/</v>
      </c>
    </row>
    <row r="126" spans="1:5" outlineLevel="3">
      <c r="A126" s="18">
        <v>254978</v>
      </c>
      <c r="B126" s="18" t="s">
        <v>339</v>
      </c>
      <c r="C126" s="19" t="s">
        <v>340</v>
      </c>
      <c r="D126" s="18" t="s">
        <v>341</v>
      </c>
      <c r="E126" s="20" t="str">
        <f>HYPERLINK("https://alsi.kz/ru/catalog/noutbuki-ultrabuki/noutbuk-hp-europe-probook-4-g1i-16-inch-ai-pc-b9yj5etbja/", "https://alsi.kz/ru/catalog/noutbuki-ultrabuki/noutbuk-hp-europe-probook-4-g1i-16-inch-ai-pc-b9yj5etbja/")</f>
        <v>https://alsi.kz/ru/catalog/noutbuki-ultrabuki/noutbuk-hp-europe-probook-4-g1i-16-inch-ai-pc-b9yj5etbja/</v>
      </c>
    </row>
    <row r="127" spans="1:5" outlineLevel="3">
      <c r="A127" s="18">
        <v>254872</v>
      </c>
      <c r="B127" s="18" t="s">
        <v>342</v>
      </c>
      <c r="C127" s="19" t="s">
        <v>343</v>
      </c>
      <c r="D127" s="18" t="s">
        <v>344</v>
      </c>
      <c r="E127" s="20" t="str">
        <f>HYPERLINK("https://alsi.kz/ru/catalog/noutbuki-ultrabuki/noutbuk-hp-europe-probook-4-g1i-16-inch-notebook-ai-pc-ad2c2etbja/", "https://alsi.kz/ru/catalog/noutbuki-ultrabuki/noutbuk-hp-europe-probook-4-g1i-16-inch-notebook-ai-pc-ad2c2etbja/")</f>
        <v>https://alsi.kz/ru/catalog/noutbuki-ultrabuki/noutbuk-hp-europe-probook-4-g1i-16-inch-notebook-ai-pc-ad2c2etbja/</v>
      </c>
    </row>
    <row r="128" spans="1:5" outlineLevel="3">
      <c r="A128" s="18">
        <v>250342</v>
      </c>
      <c r="B128" s="18" t="s">
        <v>345</v>
      </c>
      <c r="C128" s="19" t="s">
        <v>346</v>
      </c>
      <c r="D128" s="18" t="s">
        <v>347</v>
      </c>
      <c r="E128" s="20" t="str">
        <f>HYPERLINK("https://alsi.kz/ru/catalog/noutbuki-ultrabuki/noutbuk-hp-europe-probook-4-g1ir-c5bx2atbja/", "https://alsi.kz/ru/catalog/noutbuki-ultrabuki/noutbuk-hp-europe-probook-4-g1ir-c5bx2atbja/")</f>
        <v>https://alsi.kz/ru/catalog/noutbuki-ultrabuki/noutbuk-hp-europe-probook-4-g1ir-c5bx2atbja/</v>
      </c>
    </row>
    <row r="129" spans="1:5" outlineLevel="3">
      <c r="A129" s="18">
        <v>250345</v>
      </c>
      <c r="B129" s="18" t="s">
        <v>348</v>
      </c>
      <c r="C129" s="19" t="s">
        <v>349</v>
      </c>
      <c r="D129" s="18" t="s">
        <v>350</v>
      </c>
      <c r="E129" s="20" t="str">
        <f>HYPERLINK("https://alsi.kz/ru/catalog/noutbuki-ultrabuki/noutbuk-hp-europe-probook-4-g1q-b39xgatbja/", "https://alsi.kz/ru/catalog/noutbuki-ultrabuki/noutbuk-hp-europe-probook-4-g1q-b39xgatbja/")</f>
        <v>https://alsi.kz/ru/catalog/noutbuki-ultrabuki/noutbuk-hp-europe-probook-4-g1q-b39xgatbja/</v>
      </c>
    </row>
    <row r="130" spans="1:5" outlineLevel="3">
      <c r="A130" s="18">
        <v>212246</v>
      </c>
      <c r="B130" s="18" t="s">
        <v>351</v>
      </c>
      <c r="C130" s="19" t="s">
        <v>352</v>
      </c>
      <c r="D130" s="18" t="s">
        <v>353</v>
      </c>
      <c r="E130" s="20" t="str">
        <f>HYPERLINK("https://alsi.kz/ru/catalog/noutbuki-ultrabuki/noutbuk-hp-europe-probook-450-g8-2r9c0eaacb/", "https://alsi.kz/ru/catalog/noutbuki-ultrabuki/noutbuk-hp-europe-probook-450-g8-2r9c0eaacb/")</f>
        <v>https://alsi.kz/ru/catalog/noutbuki-ultrabuki/noutbuk-hp-europe-probook-450-g8-2r9c0eaacb/</v>
      </c>
    </row>
    <row r="131" spans="1:5" outlineLevel="3">
      <c r="A131" s="18">
        <v>214145</v>
      </c>
      <c r="B131" s="18" t="s">
        <v>354</v>
      </c>
      <c r="C131" s="19" t="s">
        <v>355</v>
      </c>
      <c r="D131" s="18" t="s">
        <v>356</v>
      </c>
      <c r="E131" s="20" t="str">
        <f>HYPERLINK("https://alsi.kz/ru/catalog/noutbuki-ultrabuki/noutbuk-hp-europe-probook-450-g8-2r9d6eaacb/", "https://alsi.kz/ru/catalog/noutbuki-ultrabuki/noutbuk-hp-europe-probook-450-g8-2r9d6eaacb/")</f>
        <v>https://alsi.kz/ru/catalog/noutbuki-ultrabuki/noutbuk-hp-europe-probook-450-g8-2r9d6eaacb/</v>
      </c>
    </row>
    <row r="132" spans="1:5" outlineLevel="3">
      <c r="A132" s="18">
        <v>213951</v>
      </c>
      <c r="B132" s="18" t="s">
        <v>357</v>
      </c>
      <c r="C132" s="19" t="s">
        <v>358</v>
      </c>
      <c r="D132" s="18" t="s">
        <v>359</v>
      </c>
      <c r="E132" s="20" t="str">
        <f>HYPERLINK("https://alsi.kz/ru/catalog/noutbuki-ultrabuki/noutbuk-hp-europe-probook-470-g8-2w3n6avtc/", "https://alsi.kz/ru/catalog/noutbuki-ultrabuki/noutbuk-hp-europe-probook-470-g8-2w3n6avtc/")</f>
        <v>https://alsi.kz/ru/catalog/noutbuki-ultrabuki/noutbuk-hp-europe-probook-470-g8-2w3n6avtc/</v>
      </c>
    </row>
    <row r="133" spans="1:5" outlineLevel="2">
      <c r="A133" s="15" t="s">
        <v>360</v>
      </c>
      <c r="B133" s="16"/>
      <c r="C133" s="16"/>
      <c r="D133" s="17"/>
      <c r="E133" s="14" t="str">
        <f>HYPERLINK("http://alsi.kz/ru/catalog/monobloki/", "http://alsi.kz/ru/catalog/monobloki/")</f>
        <v>http://alsi.kz/ru/catalog/monobloki/</v>
      </c>
    </row>
    <row r="134" spans="1:5" outlineLevel="3">
      <c r="A134" s="18">
        <v>254808</v>
      </c>
      <c r="B134" s="18" t="s">
        <v>361</v>
      </c>
      <c r="C134" s="19" t="s">
        <v>362</v>
      </c>
      <c r="D134" s="18" t="s">
        <v>363</v>
      </c>
      <c r="E134" s="20" t="str">
        <f>HYPERLINK("https://alsi.kz/ru/catalog/monobloki/monoblok-asus-p470vak-bpe857x-90pt03w5-m03x30/", "https://alsi.kz/ru/catalog/monobloki/monoblok-asus-p470vak-bpe857x-90pt03w5-m03x30/")</f>
        <v>https://alsi.kz/ru/catalog/monobloki/monoblok-asus-p470vak-bpe857x-90pt03w5-m03x30/</v>
      </c>
    </row>
    <row r="135" spans="1:5" outlineLevel="3">
      <c r="A135" s="18">
        <v>224146</v>
      </c>
      <c r="B135" s="18" t="s">
        <v>364</v>
      </c>
      <c r="C135" s="19" t="s">
        <v>365</v>
      </c>
      <c r="D135" s="18" t="s">
        <v>39</v>
      </c>
      <c r="E135" s="20" t="str">
        <f>HYPERLINK("https://alsi.kz/ru/catalog/monobloki/monoblok-dell-optiplex-3280-all-in-one-xcto-210-avph_123/", "https://alsi.kz/ru/catalog/monobloki/monoblok-dell-optiplex-3280-all-in-one-xcto-210-avph_123/")</f>
        <v>https://alsi.kz/ru/catalog/monobloki/monoblok-dell-optiplex-3280-all-in-one-xcto-210-avph_123/</v>
      </c>
    </row>
    <row r="136" spans="1:5" outlineLevel="3">
      <c r="A136" s="18">
        <v>225556</v>
      </c>
      <c r="B136" s="18" t="s">
        <v>366</v>
      </c>
      <c r="C136" s="19" t="s">
        <v>367</v>
      </c>
      <c r="D136" s="18" t="s">
        <v>368</v>
      </c>
      <c r="E136" s="20" t="str">
        <f>HYPERLINK("https://alsi.kz/ru/catalog/monobloki/monoblok-dell-optiplex-5400-aio-210-bcul/", "https://alsi.kz/ru/catalog/monobloki/monoblok-dell-optiplex-5400-aio-210-bcul/")</f>
        <v>https://alsi.kz/ru/catalog/monobloki/monoblok-dell-optiplex-5400-aio-210-bcul/</v>
      </c>
    </row>
    <row r="137" spans="1:5" outlineLevel="3">
      <c r="A137" s="18">
        <v>222606</v>
      </c>
      <c r="B137" s="18" t="s">
        <v>369</v>
      </c>
      <c r="C137" s="19" t="s">
        <v>370</v>
      </c>
      <c r="D137" s="18" t="s">
        <v>39</v>
      </c>
      <c r="E137" s="20" t="str">
        <f>HYPERLINK("https://alsi.kz/ru/catalog/monobloki/monoblok-dell-optiplex-5490-all-in-one-210-ayrs-z1/", "https://alsi.kz/ru/catalog/monobloki/monoblok-dell-optiplex-5490-all-in-one-210-ayrs-z1/")</f>
        <v>https://alsi.kz/ru/catalog/monobloki/monoblok-dell-optiplex-5490-all-in-one-210-ayrs-z1/</v>
      </c>
    </row>
    <row r="138" spans="1:5" outlineLevel="3">
      <c r="A138" s="18">
        <v>211262</v>
      </c>
      <c r="B138" s="18" t="s">
        <v>371</v>
      </c>
      <c r="C138" s="19" t="s">
        <v>372</v>
      </c>
      <c r="D138" s="18" t="s">
        <v>373</v>
      </c>
      <c r="E138" s="20" t="str">
        <f>HYPERLINK("https://alsi.kz/ru/catalog/monobloki/monoblok-dell-optiplex-7480-all-in-one-210-avls_1/", "https://alsi.kz/ru/catalog/monobloki/monoblok-dell-optiplex-7480-all-in-one-210-avls_1/")</f>
        <v>https://alsi.kz/ru/catalog/monobloki/monoblok-dell-optiplex-7480-all-in-one-210-avls_1/</v>
      </c>
    </row>
    <row r="139" spans="1:5" outlineLevel="3">
      <c r="A139" s="18">
        <v>220630</v>
      </c>
      <c r="B139" s="18" t="s">
        <v>374</v>
      </c>
      <c r="C139" s="19" t="s">
        <v>375</v>
      </c>
      <c r="D139" s="18" t="s">
        <v>376</v>
      </c>
      <c r="E139" s="20" t="str">
        <f>HYPERLINK("https://alsi.kz/ru/catalog/monobloki/monoblok-dell-optiplex-7490-all-in-one-xcto-210-ayvv_1/", "https://alsi.kz/ru/catalog/monobloki/monoblok-dell-optiplex-7490-all-in-one-xcto-210-ayvv_1/")</f>
        <v>https://alsi.kz/ru/catalog/monobloki/monoblok-dell-optiplex-7490-all-in-one-xcto-210-ayvv_1/</v>
      </c>
    </row>
    <row r="140" spans="1:5" outlineLevel="3">
      <c r="A140" s="18">
        <v>247570</v>
      </c>
      <c r="B140" s="18" t="s">
        <v>377</v>
      </c>
      <c r="C140" s="19" t="s">
        <v>378</v>
      </c>
      <c r="D140" s="18" t="s">
        <v>379</v>
      </c>
      <c r="E140" s="20" t="str">
        <f>HYPERLINK("https://alsi.kz/ru/catalog/monobloki/monoblok-dell-optiplex-all-in-one-7420-210-bldv_n004o7420aio65wemea_vp_1/", "https://alsi.kz/ru/catalog/monobloki/monoblok-dell-optiplex-all-in-one-7420-210-bldv_n004o7420aio65wemea_vp_1/")</f>
        <v>https://alsi.kz/ru/catalog/monobloki/monoblok-dell-optiplex-all-in-one-7420-210-bldv_n004o7420aio65wemea_vp_1/</v>
      </c>
    </row>
    <row r="141" spans="1:5" outlineLevel="3">
      <c r="A141" s="18">
        <v>248145</v>
      </c>
      <c r="B141" s="18" t="s">
        <v>380</v>
      </c>
      <c r="C141" s="19" t="s">
        <v>381</v>
      </c>
      <c r="D141" s="18" t="s">
        <v>382</v>
      </c>
      <c r="E141" s="20" t="str">
        <f>HYPERLINK("https://alsi.kz/ru/catalog/monobloki/monoblok-dell-pro-24-all-in-one-qb24250-210-bppg/", "https://alsi.kz/ru/catalog/monobloki/monoblok-dell-pro-24-all-in-one-qb24250-210-bppg/")</f>
        <v>https://alsi.kz/ru/catalog/monobloki/monoblok-dell-pro-24-all-in-one-qb24250-210-bppg/</v>
      </c>
    </row>
    <row r="142" spans="1:5" outlineLevel="3">
      <c r="A142" s="18">
        <v>251337</v>
      </c>
      <c r="B142" s="18" t="s">
        <v>383</v>
      </c>
      <c r="C142" s="19" t="s">
        <v>384</v>
      </c>
      <c r="D142" s="18" t="s">
        <v>385</v>
      </c>
      <c r="E142" s="20" t="str">
        <f>HYPERLINK("https://alsi.kz/ru/catalog/monobloki/monoblok-dell-pro-24-all-in-one-plus-qb24250-210-bppg_bto101_qb24250_emea/", "https://alsi.kz/ru/catalog/monobloki/monoblok-dell-pro-24-all-in-one-plus-qb24250-210-bppg_bto101_qb24250_emea/")</f>
        <v>https://alsi.kz/ru/catalog/monobloki/monoblok-dell-pro-24-all-in-one-plus-qb24250-210-bppg_bto101_qb24250_emea/</v>
      </c>
    </row>
    <row r="143" spans="1:5" outlineLevel="3">
      <c r="A143" s="18">
        <v>251333</v>
      </c>
      <c r="B143" s="18" t="s">
        <v>386</v>
      </c>
      <c r="C143" s="19" t="s">
        <v>387</v>
      </c>
      <c r="D143" s="18" t="s">
        <v>388</v>
      </c>
      <c r="E143" s="20" t="str">
        <f>HYPERLINK("https://alsi.kz/ru/catalog/monobloki/monoblok-dell-pro-24-all-in-one-qc24250-210-bpns_bto154_qc24250_emea/", "https://alsi.kz/ru/catalog/monobloki/monoblok-dell-pro-24-all-in-one-qc24250-210-bpns_bto154_qc24250_emea/")</f>
        <v>https://alsi.kz/ru/catalog/monobloki/monoblok-dell-pro-24-all-in-one-qc24250-210-bpns_bto154_qc24250_emea/</v>
      </c>
    </row>
    <row r="144" spans="1:5" outlineLevel="3">
      <c r="A144" s="18">
        <v>251332</v>
      </c>
      <c r="B144" s="18" t="s">
        <v>389</v>
      </c>
      <c r="C144" s="19" t="s">
        <v>390</v>
      </c>
      <c r="D144" s="18" t="s">
        <v>391</v>
      </c>
      <c r="E144" s="20" t="str">
        <f>HYPERLINK("https://alsi.kz/ru/catalog/monobloki/monoblok-dell-pro-24-all-in-one-qc24250-210-bpns_bto155_qc24250_emea/", "https://alsi.kz/ru/catalog/monobloki/monoblok-dell-pro-24-all-in-one-qc24250-210-bpns_bto155_qc24250_emea/")</f>
        <v>https://alsi.kz/ru/catalog/monobloki/monoblok-dell-pro-24-all-in-one-qc24250-210-bpns_bto155_qc24250_emea/</v>
      </c>
    </row>
    <row r="145" spans="1:5" outlineLevel="3">
      <c r="A145" s="18">
        <v>251331</v>
      </c>
      <c r="B145" s="18" t="s">
        <v>392</v>
      </c>
      <c r="C145" s="19" t="s">
        <v>393</v>
      </c>
      <c r="D145" s="18" t="s">
        <v>394</v>
      </c>
      <c r="E145" s="20" t="str">
        <f>HYPERLINK("https://alsi.kz/ru/catalog/monobloki/monoblok-dell-pro-24-all-in-one-qc24251-210-bppn_bto103_qc24251_emea/", "https://alsi.kz/ru/catalog/monobloki/monoblok-dell-pro-24-all-in-one-qc24251-210-bppn_bto103_qc24251_emea/")</f>
        <v>https://alsi.kz/ru/catalog/monobloki/monoblok-dell-pro-24-all-in-one-qc24251-210-bppn_bto103_qc24251_emea/</v>
      </c>
    </row>
    <row r="146" spans="1:5" outlineLevel="3">
      <c r="A146" s="18">
        <v>201516</v>
      </c>
      <c r="B146" s="18" t="s">
        <v>395</v>
      </c>
      <c r="C146" s="19" t="s">
        <v>396</v>
      </c>
      <c r="D146" s="18" t="s">
        <v>21</v>
      </c>
      <c r="E146" s="20" t="str">
        <f>HYPERLINK("https://alsi.kz/ru/catalog/monobloki/monoblok-hp-europe-eliteone-800-g5-5nw38avtc2/", "https://alsi.kz/ru/catalog/monobloki/monoblok-hp-europe-eliteone-800-g5-5nw38avtc2/")</f>
        <v>https://alsi.kz/ru/catalog/monobloki/monoblok-hp-europe-eliteone-800-g5-5nw38avtc2/</v>
      </c>
    </row>
    <row r="147" spans="1:5" outlineLevel="3">
      <c r="A147" s="18">
        <v>212765</v>
      </c>
      <c r="B147" s="18" t="s">
        <v>397</v>
      </c>
      <c r="C147" s="19" t="s">
        <v>398</v>
      </c>
      <c r="D147" s="18" t="s">
        <v>399</v>
      </c>
      <c r="E147" s="20" t="str">
        <f>HYPERLINK("https://alsi.kz/ru/catalog/monobloki/monoblok-hp-europe-eliteone-800-g6-9je91avtc1/", "https://alsi.kz/ru/catalog/monobloki/monoblok-hp-europe-eliteone-800-g6-9je91avtc1/")</f>
        <v>https://alsi.kz/ru/catalog/monobloki/monoblok-hp-europe-eliteone-800-g6-9je91avtc1/</v>
      </c>
    </row>
    <row r="148" spans="1:5" outlineLevel="3">
      <c r="A148" s="18">
        <v>220111</v>
      </c>
      <c r="B148" s="18" t="s">
        <v>400</v>
      </c>
      <c r="C148" s="19" t="s">
        <v>401</v>
      </c>
      <c r="D148" s="18" t="s">
        <v>402</v>
      </c>
      <c r="E148" s="20" t="str">
        <f>HYPERLINK("https://alsi.kz/ru/catalog/monobloki/monoblok-hp-europe-proone-600-g6-aio-8wm68avtc2/", "https://alsi.kz/ru/catalog/monobloki/monoblok-hp-europe-proone-600-g6-aio-8wm68avtc2/")</f>
        <v>https://alsi.kz/ru/catalog/monobloki/monoblok-hp-europe-proone-600-g6-aio-8wm68avtc2/</v>
      </c>
    </row>
    <row r="149" spans="1:5" outlineLevel="2">
      <c r="A149" s="15" t="s">
        <v>403</v>
      </c>
      <c r="B149" s="16"/>
      <c r="C149" s="16"/>
      <c r="D149" s="17"/>
      <c r="E149" s="14" t="str">
        <f>HYPERLINK("http://alsi.kz/ru/catalog/monitory/", "http://alsi.kz/ru/catalog/monitory/")</f>
        <v>http://alsi.kz/ru/catalog/monitory/</v>
      </c>
    </row>
    <row r="150" spans="1:5" outlineLevel="3">
      <c r="A150" s="18">
        <v>210243</v>
      </c>
      <c r="B150" s="18" t="s">
        <v>404</v>
      </c>
      <c r="C150" s="19" t="s">
        <v>405</v>
      </c>
      <c r="D150" s="18" t="s">
        <v>406</v>
      </c>
      <c r="E150" s="20" t="str">
        <f>HYPERLINK("https://alsi.kz/ru/catalog/monitory/monitor-acer-ed272a-umhe2eea01/", "https://alsi.kz/ru/catalog/monitory/monitor-acer-ed272a-umhe2eea01/")</f>
        <v>https://alsi.kz/ru/catalog/monitory/monitor-acer-ed272a-umhe2eea01/</v>
      </c>
    </row>
    <row r="151" spans="1:5" outlineLevel="3">
      <c r="A151" s="18">
        <v>244826</v>
      </c>
      <c r="B151" s="18" t="s">
        <v>407</v>
      </c>
      <c r="C151" s="19" t="s">
        <v>408</v>
      </c>
      <c r="D151" s="18" t="s">
        <v>409</v>
      </c>
      <c r="E151" s="20" t="str">
        <f>HYPERLINK("https://alsi.kz/ru/catalog/monitory/monitor-acer-ka272uebmiipx-umhx2eee25/", "https://alsi.kz/ru/catalog/monitory/monitor-acer-ka272uebmiipx-umhx2eee25/")</f>
        <v>https://alsi.kz/ru/catalog/monitory/monitor-acer-ka272uebmiipx-umhx2eee25/</v>
      </c>
    </row>
    <row r="152" spans="1:5" outlineLevel="3">
      <c r="A152" s="18">
        <v>234484</v>
      </c>
      <c r="B152" s="18" t="s">
        <v>410</v>
      </c>
      <c r="C152" s="19" t="s">
        <v>411</v>
      </c>
      <c r="D152" s="18" t="s">
        <v>412</v>
      </c>
      <c r="E152" s="20" t="str">
        <f>HYPERLINK("https://alsi.kz/ru/catalog/monitory/monitor-acer-nitro-vg270ebmiix-umhv0eee06/", "https://alsi.kz/ru/catalog/monitory/monitor-acer-nitro-vg270ebmiix-umhv0eee06/")</f>
        <v>https://alsi.kz/ru/catalog/monitory/monitor-acer-nitro-vg270ebmiix-umhv0eee06/</v>
      </c>
    </row>
    <row r="153" spans="1:5" outlineLevel="3">
      <c r="A153" s="18">
        <v>238474</v>
      </c>
      <c r="B153" s="18" t="s">
        <v>413</v>
      </c>
      <c r="C153" s="19" t="s">
        <v>414</v>
      </c>
      <c r="D153" s="18" t="s">
        <v>415</v>
      </c>
      <c r="E153" s="20" t="str">
        <f>HYPERLINK("https://alsi.kz/ru/catalog/monitory/monitor-acer-sh272uebmiphux-umhs2eee25/", "https://alsi.kz/ru/catalog/monitory/monitor-acer-sh272uebmiphux-umhs2eee25/")</f>
        <v>https://alsi.kz/ru/catalog/monitory/monitor-acer-sh272uebmiphux-umhs2eee25/</v>
      </c>
    </row>
    <row r="154" spans="1:5" outlineLevel="3">
      <c r="A154" s="18">
        <v>244796</v>
      </c>
      <c r="B154" s="18" t="s">
        <v>416</v>
      </c>
      <c r="C154" s="19" t="s">
        <v>417</v>
      </c>
      <c r="D154" s="18" t="s">
        <v>418</v>
      </c>
      <c r="E154" s="20" t="str">
        <f>HYPERLINK("https://alsi.kz/ru/catalog/monitory/monitor-acer-nitro-xf270x1biiph-umhx0ee101/", "https://alsi.kz/ru/catalog/monitory/monitor-acer-nitro-xf270x1biiph-umhx0ee101/")</f>
        <v>https://alsi.kz/ru/catalog/monitory/monitor-acer-nitro-xf270x1biiph-umhx0ee101/</v>
      </c>
    </row>
    <row r="155" spans="1:5" outlineLevel="3">
      <c r="A155" s="18">
        <v>229640</v>
      </c>
      <c r="B155" s="18" t="s">
        <v>419</v>
      </c>
      <c r="C155" s="19" t="s">
        <v>420</v>
      </c>
      <c r="D155" s="18" t="s">
        <v>421</v>
      </c>
      <c r="E155" s="20" t="str">
        <f>HYPERLINK("https://alsi.kz/ru/catalog/monitory/monitor-acer-nitro-xv272uzbmiipruzx-umhx2eez01/", "https://alsi.kz/ru/catalog/monitory/monitor-acer-nitro-xv272uzbmiipruzx-umhx2eez01/")</f>
        <v>https://alsi.kz/ru/catalog/monitory/monitor-acer-nitro-xv272uzbmiipruzx-umhx2eez01/</v>
      </c>
    </row>
    <row r="156" spans="1:5" outlineLevel="3">
      <c r="A156" s="18">
        <v>244802</v>
      </c>
      <c r="B156" s="18" t="s">
        <v>422</v>
      </c>
      <c r="C156" s="19" t="s">
        <v>423</v>
      </c>
      <c r="D156" s="18" t="s">
        <v>424</v>
      </c>
      <c r="E156" s="20" t="str">
        <f>HYPERLINK("https://alsi.kz/ru/catalog/monitory/monitor-acer-vero-rs272g0bpamix-umhr2ee026/", "https://alsi.kz/ru/catalog/monitory/monitor-acer-vero-rs272g0bpamix-umhr2ee026/")</f>
        <v>https://alsi.kz/ru/catalog/monitory/monitor-acer-vero-rs272g0bpamix-umhr2ee026/</v>
      </c>
    </row>
    <row r="157" spans="1:5" outlineLevel="3">
      <c r="A157" s="18">
        <v>233410</v>
      </c>
      <c r="B157" s="18" t="s">
        <v>425</v>
      </c>
      <c r="C157" s="19" t="s">
        <v>426</v>
      </c>
      <c r="D157" s="18" t="s">
        <v>427</v>
      </c>
      <c r="E157" s="20" t="str">
        <f>HYPERLINK("https://alsi.kz/ru/catalog/monitory/monitor-acer-vg240yhbmiix-umqv0eeh01/", "https://alsi.kz/ru/catalog/monitory/monitor-acer-vg240yhbmiix-umqv0eeh01/")</f>
        <v>https://alsi.kz/ru/catalog/monitory/monitor-acer-vg240yhbmiix-umqv0eeh01/</v>
      </c>
    </row>
    <row r="158" spans="1:5" outlineLevel="3">
      <c r="A158" s="18">
        <v>220939</v>
      </c>
      <c r="B158" s="18" t="s">
        <v>428</v>
      </c>
      <c r="C158" s="19" t="s">
        <v>429</v>
      </c>
      <c r="D158" s="18" t="s">
        <v>430</v>
      </c>
      <c r="E158" s="20" t="str">
        <f>HYPERLINK("https://alsi.kz/ru/catalog/monitory/monitor-aoc-e2270swhn-e2270swhn/", "https://alsi.kz/ru/catalog/monitory/monitor-aoc-e2270swhn-e2270swhn/")</f>
        <v>https://alsi.kz/ru/catalog/monitory/monitor-aoc-e2270swhn-e2270swhn/</v>
      </c>
    </row>
    <row r="159" spans="1:5" outlineLevel="3">
      <c r="A159" s="18">
        <v>226679</v>
      </c>
      <c r="B159" s="18" t="s">
        <v>431</v>
      </c>
      <c r="C159" s="19" t="s">
        <v>432</v>
      </c>
      <c r="D159" s="18" t="s">
        <v>433</v>
      </c>
      <c r="E159" s="20" t="str">
        <f>HYPERLINK("https://alsi.kz/ru/catalog/monitory/monitor-asus-proart-pa278cv-90lm06q0-b01370/", "https://alsi.kz/ru/catalog/monitory/monitor-asus-proart-pa278cv-90lm06q0-b01370/")</f>
        <v>https://alsi.kz/ru/catalog/monitory/monitor-asus-proart-pa278cv-90lm06q0-b01370/</v>
      </c>
    </row>
    <row r="160" spans="1:5" outlineLevel="3">
      <c r="A160" s="18">
        <v>226655</v>
      </c>
      <c r="B160" s="18" t="s">
        <v>434</v>
      </c>
      <c r="C160" s="19" t="s">
        <v>435</v>
      </c>
      <c r="D160" s="18" t="s">
        <v>436</v>
      </c>
      <c r="E160" s="20" t="str">
        <f>HYPERLINK("https://alsi.kz/ru/catalog/monitory/monitor-asus-va24dqsb-90lm054l-b02370/", "https://alsi.kz/ru/catalog/monitory/monitor-asus-va24dqsb-90lm054l-b02370/")</f>
        <v>https://alsi.kz/ru/catalog/monitory/monitor-asus-va24dqsb-90lm054l-b02370/</v>
      </c>
    </row>
    <row r="161" spans="1:5" outlineLevel="3">
      <c r="A161" s="18">
        <v>226656</v>
      </c>
      <c r="B161" s="18" t="s">
        <v>437</v>
      </c>
      <c r="C161" s="19" t="s">
        <v>438</v>
      </c>
      <c r="D161" s="18" t="s">
        <v>439</v>
      </c>
      <c r="E161" s="20" t="str">
        <f>HYPERLINK("https://alsi.kz/ru/catalog/monitory/monitor-asus-va27eqsb-90lm0559-b01170/", "https://alsi.kz/ru/catalog/monitory/monitor-asus-va27eqsb-90lm0559-b01170/")</f>
        <v>https://alsi.kz/ru/catalog/monitory/monitor-asus-va27eqsb-90lm0559-b01170/</v>
      </c>
    </row>
    <row r="162" spans="1:5" outlineLevel="3">
      <c r="A162" s="18">
        <v>251032</v>
      </c>
      <c r="B162" s="18" t="s">
        <v>440</v>
      </c>
      <c r="C162" s="19" t="s">
        <v>441</v>
      </c>
      <c r="D162" s="18" t="s">
        <v>442</v>
      </c>
      <c r="E162" s="20" t="str">
        <f>HYPERLINK("https://alsi.kz/ru/catalog/monitory/monitor-dell-24-plus-monitor--s2425hsm-210-bszd/", "https://alsi.kz/ru/catalog/monitory/monitor-dell-24-plus-monitor--s2425hsm-210-bszd/")</f>
        <v>https://alsi.kz/ru/catalog/monitory/monitor-dell-24-plus-monitor--s2425hsm-210-bszd/</v>
      </c>
    </row>
    <row r="163" spans="1:5" outlineLevel="3">
      <c r="A163" s="18">
        <v>248097</v>
      </c>
      <c r="B163" s="18" t="s">
        <v>443</v>
      </c>
      <c r="C163" s="19" t="s">
        <v>444</v>
      </c>
      <c r="D163" s="18" t="s">
        <v>445</v>
      </c>
      <c r="E163" s="20" t="str">
        <f>HYPERLINK("https://alsi.kz/ru/catalog/monitory/monitor-dell-27-monitor---se2725hm-210-bqzw/", "https://alsi.kz/ru/catalog/monitory/monitor-dell-27-monitor---se2725hm-210-bqzw/")</f>
        <v>https://alsi.kz/ru/catalog/monitory/monitor-dell-27-monitor---se2725hm-210-bqzw/</v>
      </c>
    </row>
    <row r="164" spans="1:5" outlineLevel="3">
      <c r="A164" s="18">
        <v>251033</v>
      </c>
      <c r="B164" s="18" t="s">
        <v>446</v>
      </c>
      <c r="C164" s="19" t="s">
        <v>447</v>
      </c>
      <c r="D164" s="18" t="s">
        <v>448</v>
      </c>
      <c r="E164" s="20" t="str">
        <f>HYPERLINK("https://alsi.kz/ru/catalog/monitory/monitor-dell-27-plus-monitor--s2725hsm-210-bszf/", "https://alsi.kz/ru/catalog/monitory/monitor-dell-27-plus-monitor--s2725hsm-210-bszf/")</f>
        <v>https://alsi.kz/ru/catalog/monitory/monitor-dell-27-plus-monitor--s2725hsm-210-bszf/</v>
      </c>
    </row>
    <row r="165" spans="1:5" outlineLevel="3">
      <c r="A165" s="18">
        <v>251035</v>
      </c>
      <c r="B165" s="18" t="s">
        <v>449</v>
      </c>
      <c r="C165" s="19" t="s">
        <v>450</v>
      </c>
      <c r="D165" s="18" t="s">
        <v>451</v>
      </c>
      <c r="E165" s="20" t="str">
        <f>HYPERLINK("https://alsi.kz/ru/catalog/monitory/monitor-dell-27-plus-qhd-usb-c-monitor---s2725dc-210-bsrl/", "https://alsi.kz/ru/catalog/monitory/monitor-dell-27-plus-qhd-usb-c-monitor---s2725dc-210-bsrl/")</f>
        <v>https://alsi.kz/ru/catalog/monitory/monitor-dell-27-plus-qhd-usb-c-monitor---s2725dc-210-bsrl/</v>
      </c>
    </row>
    <row r="166" spans="1:5" outlineLevel="3">
      <c r="A166" s="18">
        <v>247409</v>
      </c>
      <c r="B166" s="18" t="s">
        <v>452</v>
      </c>
      <c r="C166" s="19" t="s">
        <v>453</v>
      </c>
      <c r="D166" s="18" t="s">
        <v>454</v>
      </c>
      <c r="E166" s="20" t="str">
        <f>HYPERLINK("https://alsi.kz/ru/catalog/monitory/monitor-dell-alienware-27-4k-dual-resolution-gaming-monitor---aw2725qf-210-bnht/", "https://alsi.kz/ru/catalog/monitory/monitor-dell-alienware-27-4k-dual-resolution-gaming-monitor---aw2725qf-210-bnht/")</f>
        <v>https://alsi.kz/ru/catalog/monitory/monitor-dell-alienware-27-4k-dual-resolution-gaming-monitor---aw2725qf-210-bnht/</v>
      </c>
    </row>
    <row r="167" spans="1:5" outlineLevel="3">
      <c r="A167" s="18">
        <v>230983</v>
      </c>
      <c r="B167" s="18" t="s">
        <v>455</v>
      </c>
      <c r="C167" s="19" t="s">
        <v>456</v>
      </c>
      <c r="D167" s="18" t="s">
        <v>457</v>
      </c>
      <c r="E167" s="20" t="str">
        <f>HYPERLINK("https://alsi.kz/ru/catalog/monitory/monitor-dell-alienware-aw3423dwf-210-bfrq/", "https://alsi.kz/ru/catalog/monitory/monitor-dell-alienware-aw3423dwf-210-bfrq/")</f>
        <v>https://alsi.kz/ru/catalog/monitory/monitor-dell-alienware-aw3423dwf-210-bfrq/</v>
      </c>
    </row>
    <row r="168" spans="1:5" outlineLevel="3">
      <c r="A168" s="18">
        <v>237830</v>
      </c>
      <c r="B168" s="18" t="s">
        <v>458</v>
      </c>
      <c r="C168" s="19" t="s">
        <v>459</v>
      </c>
      <c r="D168" s="18" t="s">
        <v>460</v>
      </c>
      <c r="E168" s="20" t="str">
        <f>HYPERLINK("https://alsi.kz/ru/catalog/monitory/monitor-dell-alienware-gaming-aw2524hf-210-bjph/", "https://alsi.kz/ru/catalog/monitory/monitor-dell-alienware-gaming-aw2524hf-210-bjph/")</f>
        <v>https://alsi.kz/ru/catalog/monitory/monitor-dell-alienware-gaming-aw2524hf-210-bjph/</v>
      </c>
    </row>
    <row r="169" spans="1:5" outlineLevel="3">
      <c r="A169" s="18">
        <v>250560</v>
      </c>
      <c r="B169" s="18" t="s">
        <v>461</v>
      </c>
      <c r="C169" s="19" t="s">
        <v>462</v>
      </c>
      <c r="D169" s="18" t="s">
        <v>463</v>
      </c>
      <c r="E169" s="20" t="str">
        <f>HYPERLINK("https://alsi.kz/ru/catalog/monitory/monitor-dell-aw2725d-210-brzw/", "https://alsi.kz/ru/catalog/monitory/monitor-dell-aw2725d-210-brzw/")</f>
        <v>https://alsi.kz/ru/catalog/monitory/monitor-dell-aw2725d-210-brzw/</v>
      </c>
    </row>
    <row r="170" spans="1:5" outlineLevel="3">
      <c r="A170" s="18">
        <v>240571</v>
      </c>
      <c r="B170" s="18" t="s">
        <v>464</v>
      </c>
      <c r="C170" s="19" t="s">
        <v>465</v>
      </c>
      <c r="D170" s="18" t="s">
        <v>466</v>
      </c>
      <c r="E170" s="20" t="str">
        <f>HYPERLINK("https://alsi.kz/ru/catalog/monitory/monitor-dell-aw2725df-210-blhh/", "https://alsi.kz/ru/catalog/monitory/monitor-dell-aw2725df-210-blhh/")</f>
        <v>https://alsi.kz/ru/catalog/monitory/monitor-dell-aw2725df-210-blhh/</v>
      </c>
    </row>
    <row r="171" spans="1:5" outlineLevel="3">
      <c r="A171" s="18">
        <v>250559</v>
      </c>
      <c r="B171" s="18" t="s">
        <v>467</v>
      </c>
      <c r="C171" s="19" t="s">
        <v>468</v>
      </c>
      <c r="D171" s="18" t="s">
        <v>469</v>
      </c>
      <c r="E171" s="20" t="str">
        <f>HYPERLINK("https://alsi.kz/ru/catalog/monitory/monitor-dell-aw2725q-210-bqwv/", "https://alsi.kz/ru/catalog/monitory/monitor-dell-aw2725q-210-bqwv/")</f>
        <v>https://alsi.kz/ru/catalog/monitory/monitor-dell-aw2725q-210-bqwv/</v>
      </c>
    </row>
    <row r="172" spans="1:5" outlineLevel="3">
      <c r="A172" s="18">
        <v>240572</v>
      </c>
      <c r="B172" s="18" t="s">
        <v>470</v>
      </c>
      <c r="C172" s="19" t="s">
        <v>471</v>
      </c>
      <c r="D172" s="18" t="s">
        <v>472</v>
      </c>
      <c r="E172" s="20" t="str">
        <f>HYPERLINK("https://alsi.kz/ru/catalog/monitory/monitor-dell-aw3225qf-210-bllv/", "https://alsi.kz/ru/catalog/monitory/monitor-dell-aw3225qf-210-bllv/")</f>
        <v>https://alsi.kz/ru/catalog/monitory/monitor-dell-aw3225qf-210-bllv/</v>
      </c>
    </row>
    <row r="173" spans="1:5" outlineLevel="3">
      <c r="A173" s="18">
        <v>225045</v>
      </c>
      <c r="B173" s="18" t="s">
        <v>473</v>
      </c>
      <c r="C173" s="19" t="s">
        <v>474</v>
      </c>
      <c r="D173" s="18" t="s">
        <v>475</v>
      </c>
      <c r="E173" s="20" t="str">
        <f>HYPERLINK("https://alsi.kz/ru/catalog/monitory/monitor-dell-e2020h-210-auro/", "https://alsi.kz/ru/catalog/monitory/monitor-dell-e2020h-210-auro/")</f>
        <v>https://alsi.kz/ru/catalog/monitory/monitor-dell-e2020h-210-auro/</v>
      </c>
    </row>
    <row r="174" spans="1:5" outlineLevel="3">
      <c r="A174" s="18">
        <v>204235</v>
      </c>
      <c r="B174" s="18" t="s">
        <v>476</v>
      </c>
      <c r="C174" s="19" t="s">
        <v>477</v>
      </c>
      <c r="D174" s="18" t="s">
        <v>478</v>
      </c>
      <c r="E174" s="20" t="str">
        <f>HYPERLINK("https://alsi.kz/ru/catalog/monitory/monitor-dell-e2220h-210-auxd/", "https://alsi.kz/ru/catalog/monitory/monitor-dell-e2220h-210-auxd/")</f>
        <v>https://alsi.kz/ru/catalog/monitory/monitor-dell-e2220h-210-auxd/</v>
      </c>
    </row>
    <row r="175" spans="1:5" outlineLevel="3">
      <c r="A175" s="18">
        <v>217834</v>
      </c>
      <c r="B175" s="18" t="s">
        <v>479</v>
      </c>
      <c r="C175" s="19" t="s">
        <v>480</v>
      </c>
      <c r="D175" s="18" t="s">
        <v>481</v>
      </c>
      <c r="E175" s="20" t="str">
        <f>HYPERLINK("https://alsi.kz/ru/catalog/monitory/monitor-dell-e2222hs-210-azkv/", "https://alsi.kz/ru/catalog/monitory/monitor-dell-e2222hs-210-azkv/")</f>
        <v>https://alsi.kz/ru/catalog/monitory/monitor-dell-e2222hs-210-azkv/</v>
      </c>
    </row>
    <row r="176" spans="1:5" outlineLevel="3">
      <c r="A176" s="18">
        <v>204234</v>
      </c>
      <c r="B176" s="18" t="s">
        <v>482</v>
      </c>
      <c r="C176" s="19" t="s">
        <v>483</v>
      </c>
      <c r="D176" s="18" t="s">
        <v>484</v>
      </c>
      <c r="E176" s="20" t="str">
        <f>HYPERLINK("https://alsi.kz/ru/catalog/monitory/monitor-dell-e2420h-210-atts/", "https://alsi.kz/ru/catalog/monitory/monitor-dell-e2420h-210-atts/")</f>
        <v>https://alsi.kz/ru/catalog/monitory/monitor-dell-e2420h-210-atts/</v>
      </c>
    </row>
    <row r="177" spans="1:5" outlineLevel="3">
      <c r="A177" s="18">
        <v>210062</v>
      </c>
      <c r="B177" s="18" t="s">
        <v>485</v>
      </c>
      <c r="C177" s="19" t="s">
        <v>486</v>
      </c>
      <c r="D177" s="18" t="s">
        <v>487</v>
      </c>
      <c r="E177" s="20" t="str">
        <f>HYPERLINK("https://alsi.kz/ru/catalog/monitory/monitor-dell-e2720h-210-atzm/", "https://alsi.kz/ru/catalog/monitory/monitor-dell-e2720h-210-atzm/")</f>
        <v>https://alsi.kz/ru/catalog/monitory/monitor-dell-e2720h-210-atzm/</v>
      </c>
    </row>
    <row r="178" spans="1:5" outlineLevel="3">
      <c r="A178" s="18">
        <v>244497</v>
      </c>
      <c r="B178" s="18" t="s">
        <v>488</v>
      </c>
      <c r="C178" s="19" t="s">
        <v>489</v>
      </c>
      <c r="D178" s="18" t="s">
        <v>490</v>
      </c>
      <c r="E178" s="20" t="str">
        <f>HYPERLINK("https://alsi.kz/ru/catalog/monitory/monitor-dell-p2225h-210-bmhd/", "https://alsi.kz/ru/catalog/monitory/monitor-dell-p2225h-210-bmhd/")</f>
        <v>https://alsi.kz/ru/catalog/monitory/monitor-dell-p2225h-210-bmhd/</v>
      </c>
    </row>
    <row r="179" spans="1:5" outlineLevel="3">
      <c r="A179" s="18">
        <v>186901</v>
      </c>
      <c r="B179" s="18" t="s">
        <v>491</v>
      </c>
      <c r="C179" s="19" t="s">
        <v>492</v>
      </c>
      <c r="D179" s="18" t="s">
        <v>493</v>
      </c>
      <c r="E179" s="20" t="str">
        <f>HYPERLINK("https://alsi.kz/ru/catalog/monitory/monitor-dell-p2419h-210-apwu/", "https://alsi.kz/ru/catalog/monitory/monitor-dell-p2419h-210-apwu/")</f>
        <v>https://alsi.kz/ru/catalog/monitory/monitor-dell-p2419h-210-apwu/</v>
      </c>
    </row>
    <row r="180" spans="1:5" outlineLevel="3">
      <c r="A180" s="18">
        <v>239650</v>
      </c>
      <c r="B180" s="18" t="s">
        <v>494</v>
      </c>
      <c r="C180" s="19" t="s">
        <v>495</v>
      </c>
      <c r="D180" s="18" t="s">
        <v>496</v>
      </c>
      <c r="E180" s="20" t="str">
        <f>HYPERLINK("https://alsi.kz/ru/catalog/monitory/monitor-dell-p2424heb24-video-conferencing-monitor-210-bkvc/", "https://alsi.kz/ru/catalog/monitory/monitor-dell-p2424heb24-video-conferencing-monitor-210-bkvc/")</f>
        <v>https://alsi.kz/ru/catalog/monitory/monitor-dell-p2424heb24-video-conferencing-monitor-210-bkvc/</v>
      </c>
    </row>
    <row r="181" spans="1:5" outlineLevel="3">
      <c r="A181" s="18">
        <v>240579</v>
      </c>
      <c r="B181" s="18" t="s">
        <v>497</v>
      </c>
      <c r="C181" s="19" t="s">
        <v>498</v>
      </c>
      <c r="D181" s="18" t="s">
        <v>499</v>
      </c>
      <c r="E181" s="20" t="str">
        <f>HYPERLINK("https://alsi.kz/ru/catalog/monitory/monitor-dell-p2425e-usb-c-210-bmjf/", "https://alsi.kz/ru/catalog/monitory/monitor-dell-p2425e-usb-c-210-bmjf/")</f>
        <v>https://alsi.kz/ru/catalog/monitory/monitor-dell-p2425e-usb-c-210-bmjf/</v>
      </c>
    </row>
    <row r="182" spans="1:5" outlineLevel="3">
      <c r="A182" s="18">
        <v>244500</v>
      </c>
      <c r="B182" s="18" t="s">
        <v>500</v>
      </c>
      <c r="C182" s="19" t="s">
        <v>501</v>
      </c>
      <c r="D182" s="18" t="s">
        <v>502</v>
      </c>
      <c r="E182" s="20" t="str">
        <f>HYPERLINK("https://alsi.kz/ru/catalog/monitory/monitor-dell-p2425he-210-bmtc/", "https://alsi.kz/ru/catalog/monitory/monitor-dell-p2425he-210-bmtc/")</f>
        <v>https://alsi.kz/ru/catalog/monitory/monitor-dell-p2425he-210-bmtc/</v>
      </c>
    </row>
    <row r="183" spans="1:5" outlineLevel="3">
      <c r="A183" s="18">
        <v>186903</v>
      </c>
      <c r="B183" s="18" t="s">
        <v>503</v>
      </c>
      <c r="C183" s="19" t="s">
        <v>504</v>
      </c>
      <c r="D183" s="18" t="s">
        <v>505</v>
      </c>
      <c r="E183" s="20" t="str">
        <f>HYPERLINK("https://alsi.kz/ru/catalog/monitory/monitor-dell-p2719h-210-apxf/", "https://alsi.kz/ru/catalog/monitory/monitor-dell-p2719h-210-apxf/")</f>
        <v>https://alsi.kz/ru/catalog/monitory/monitor-dell-p2719h-210-apxf/</v>
      </c>
    </row>
    <row r="184" spans="1:5" outlineLevel="3">
      <c r="A184" s="18">
        <v>239651</v>
      </c>
      <c r="B184" s="18" t="s">
        <v>506</v>
      </c>
      <c r="C184" s="19" t="s">
        <v>507</v>
      </c>
      <c r="D184" s="18" t="s">
        <v>508</v>
      </c>
      <c r="E184" s="20" t="str">
        <f>HYPERLINK("https://alsi.kz/ru/catalog/monitory/monitor-dell-p2724deb27-video-conferencing-monitor-210-bfmz/", "https://alsi.kz/ru/catalog/monitory/monitor-dell-p2724deb27-video-conferencing-monitor-210-bfmz/")</f>
        <v>https://alsi.kz/ru/catalog/monitory/monitor-dell-p2724deb27-video-conferencing-monitor-210-bfmz/</v>
      </c>
    </row>
    <row r="185" spans="1:5" outlineLevel="3">
      <c r="A185" s="18">
        <v>247549</v>
      </c>
      <c r="B185" s="18" t="s">
        <v>509</v>
      </c>
      <c r="C185" s="19" t="s">
        <v>510</v>
      </c>
      <c r="D185" s="18" t="s">
        <v>511</v>
      </c>
      <c r="E185" s="20" t="str">
        <f>HYPERLINK("https://alsi.kz/ru/catalog/monitory/monitor-dell-pro-22-adjustable-stand-monitor---e2225hsm-210-brdt/", "https://alsi.kz/ru/catalog/monitory/monitor-dell-pro-22-adjustable-stand-monitor---e2225hsm-210-brdt/")</f>
        <v>https://alsi.kz/ru/catalog/monitory/monitor-dell-pro-22-adjustable-stand-monitor---e2225hsm-210-brdt/</v>
      </c>
    </row>
    <row r="186" spans="1:5" outlineLevel="3">
      <c r="A186" s="18">
        <v>247552</v>
      </c>
      <c r="B186" s="18" t="s">
        <v>512</v>
      </c>
      <c r="C186" s="19" t="s">
        <v>513</v>
      </c>
      <c r="D186" s="18" t="s">
        <v>514</v>
      </c>
      <c r="E186" s="20" t="str">
        <f>HYPERLINK("https://alsi.kz/ru/catalog/monitory/monitor-dell-pro-24-plus-monitor---p2425d-605cm-238-210-bqmx/", "https://alsi.kz/ru/catalog/monitory/monitor-dell-pro-24-plus-monitor---p2425d-605cm-238-210-bqmx/")</f>
        <v>https://alsi.kz/ru/catalog/monitory/monitor-dell-pro-24-plus-monitor---p2425d-605cm-238-210-bqmx/</v>
      </c>
    </row>
    <row r="187" spans="1:5" outlineLevel="3">
      <c r="A187" s="18">
        <v>240574</v>
      </c>
      <c r="B187" s="18" t="s">
        <v>515</v>
      </c>
      <c r="C187" s="19" t="s">
        <v>516</v>
      </c>
      <c r="D187" s="18" t="s">
        <v>517</v>
      </c>
      <c r="E187" s="20" t="str">
        <f>HYPERLINK("https://alsi.kz/ru/catalog/monitory/monitor-dell-p2425h-210-bmff/", "https://alsi.kz/ru/catalog/monitory/monitor-dell-p2425h-210-bmff/")</f>
        <v>https://alsi.kz/ru/catalog/monitory/monitor-dell-p2425h-210-bmff/</v>
      </c>
    </row>
    <row r="188" spans="1:5" outlineLevel="3">
      <c r="A188" s="18">
        <v>247553</v>
      </c>
      <c r="B188" s="18" t="s">
        <v>518</v>
      </c>
      <c r="C188" s="19" t="s">
        <v>519</v>
      </c>
      <c r="D188" s="18" t="s">
        <v>520</v>
      </c>
      <c r="E188" s="20" t="str">
        <f>HYPERLINK("https://alsi.kz/ru/catalog/monitory/monitor-dell-pro-24-plus-qhd-usb-c-hub-monitor---p2425de-605cm-238-210-brdm/", "https://alsi.kz/ru/catalog/monitory/monitor-dell-pro-24-plus-qhd-usb-c-hub-monitor---p2425de-605cm-238-210-brdm/")</f>
        <v>https://alsi.kz/ru/catalog/monitory/monitor-dell-pro-24-plus-qhd-usb-c-hub-monitor---p2425de-605cm-238-210-brdm/</v>
      </c>
    </row>
    <row r="189" spans="1:5" outlineLevel="3">
      <c r="A189" s="18">
        <v>247551</v>
      </c>
      <c r="B189" s="18" t="s">
        <v>521</v>
      </c>
      <c r="C189" s="19" t="s">
        <v>522</v>
      </c>
      <c r="D189" s="18" t="s">
        <v>523</v>
      </c>
      <c r="E189" s="20" t="str">
        <f>HYPERLINK("https://alsi.kz/ru/catalog/monitory/monitor-dell-pro-27-monitor-e2725hm-6860-cm-270-210-brdq/", "https://alsi.kz/ru/catalog/monitory/monitor-dell-pro-27-monitor-e2725hm-6860-cm-270-210-brdq/")</f>
        <v>https://alsi.kz/ru/catalog/monitory/monitor-dell-pro-27-monitor-e2725hm-6860-cm-270-210-brdq/</v>
      </c>
    </row>
    <row r="190" spans="1:5" outlineLevel="3">
      <c r="A190" s="18">
        <v>247558</v>
      </c>
      <c r="B190" s="18" t="s">
        <v>524</v>
      </c>
      <c r="C190" s="19" t="s">
        <v>525</v>
      </c>
      <c r="D190" s="18" t="s">
        <v>526</v>
      </c>
      <c r="E190" s="20" t="str">
        <f>HYPERLINK("https://alsi.kz/ru/catalog/monitory/monitor-dell-pro-32-plus-4k-usb-c-hub-monitor---p3225qe-800cm-315-210-bqzy/", "https://alsi.kz/ru/catalog/monitory/monitor-dell-pro-32-plus-4k-usb-c-hub-monitor---p3225qe-800cm-315-210-bqzy/")</f>
        <v>https://alsi.kz/ru/catalog/monitory/monitor-dell-pro-32-plus-4k-usb-c-hub-monitor---p3225qe-800cm-315-210-bqzy/</v>
      </c>
    </row>
    <row r="191" spans="1:5" outlineLevel="3">
      <c r="A191" s="18">
        <v>253077</v>
      </c>
      <c r="B191" s="18" t="s">
        <v>527</v>
      </c>
      <c r="C191" s="19" t="s">
        <v>528</v>
      </c>
      <c r="D191" s="18" t="s">
        <v>529</v>
      </c>
      <c r="E191" s="20" t="str">
        <f>HYPERLINK("https://alsi.kz/ru/catalog/monitory/monitor-dell-pro-conferencing-monitor---p2426heb-210-bvhs/", "https://alsi.kz/ru/catalog/monitory/monitor-dell-pro-conferencing-monitor---p2426heb-210-bvhs/")</f>
        <v>https://alsi.kz/ru/catalog/monitory/monitor-dell-pro-conferencing-monitor---p2426heb-210-bvhs/</v>
      </c>
    </row>
    <row r="192" spans="1:5" outlineLevel="3">
      <c r="A192" s="18">
        <v>253078</v>
      </c>
      <c r="B192" s="18" t="s">
        <v>530</v>
      </c>
      <c r="C192" s="19" t="s">
        <v>531</v>
      </c>
      <c r="D192" s="18" t="s">
        <v>532</v>
      </c>
      <c r="E192" s="20" t="str">
        <f>HYPERLINK("https://alsi.kz/ru/catalog/monitory/monitor-dell-pro-hub-conferencing-monitor---p2726deb-210-bvhr/", "https://alsi.kz/ru/catalog/monitory/monitor-dell-pro-hub-conferencing-monitor---p2726deb-210-bvhr/")</f>
        <v>https://alsi.kz/ru/catalog/monitory/monitor-dell-pro-hub-conferencing-monitor---p2726deb-210-bvhr/</v>
      </c>
    </row>
    <row r="193" spans="1:5" outlineLevel="3">
      <c r="A193" s="18">
        <v>253657</v>
      </c>
      <c r="B193" s="18" t="s">
        <v>533</v>
      </c>
      <c r="C193" s="19" t="s">
        <v>534</v>
      </c>
      <c r="D193" s="18" t="s">
        <v>535</v>
      </c>
      <c r="E193" s="20" t="str">
        <f>HYPERLINK("https://alsi.kz/ru/catalog/monitory/monitor-dell-pro-p-24-hub-monitor---p2426e-210-bvjt/", "https://alsi.kz/ru/catalog/monitory/monitor-dell-pro-p-24-hub-monitor---p2426e-210-bvjt/")</f>
        <v>https://alsi.kz/ru/catalog/monitory/monitor-dell-pro-p-24-hub-monitor---p2426e-210-bvjt/</v>
      </c>
    </row>
    <row r="194" spans="1:5" outlineLevel="3">
      <c r="A194" s="18">
        <v>253658</v>
      </c>
      <c r="B194" s="18" t="s">
        <v>536</v>
      </c>
      <c r="C194" s="19" t="s">
        <v>537</v>
      </c>
      <c r="D194" s="18" t="s">
        <v>538</v>
      </c>
      <c r="E194" s="20" t="str">
        <f>HYPERLINK("https://alsi.kz/ru/catalog/monitory/monitor-dell-pro-p-27-monitor---p2726h-210-bvkp/", "https://alsi.kz/ru/catalog/monitory/monitor-dell-pro-p-27-monitor---p2726h-210-bvkp/")</f>
        <v>https://alsi.kz/ru/catalog/monitory/monitor-dell-pro-p-27-monitor---p2726h-210-bvkp/</v>
      </c>
    </row>
    <row r="195" spans="1:5" outlineLevel="3">
      <c r="A195" s="18">
        <v>240577</v>
      </c>
      <c r="B195" s="18" t="s">
        <v>539</v>
      </c>
      <c r="C195" s="19" t="s">
        <v>540</v>
      </c>
      <c r="D195" s="18" t="s">
        <v>541</v>
      </c>
      <c r="E195" s="20" t="str">
        <f>HYPERLINK("https://alsi.kz/ru/catalog/monitory/monitor-dell-s2725h-210-bmhk/", "https://alsi.kz/ru/catalog/monitory/monitor-dell-s2725h-210-bmhk/")</f>
        <v>https://alsi.kz/ru/catalog/monitory/monitor-dell-s2725h-210-bmhk/</v>
      </c>
    </row>
    <row r="196" spans="1:5" outlineLevel="3">
      <c r="A196" s="18">
        <v>250558</v>
      </c>
      <c r="B196" s="18" t="s">
        <v>542</v>
      </c>
      <c r="C196" s="19" t="s">
        <v>543</v>
      </c>
      <c r="D196" s="18" t="s">
        <v>544</v>
      </c>
      <c r="E196" s="20" t="str">
        <f>HYPERLINK("https://alsi.kz/ru/catalog/monitory/monitor-dell-se2425hg-210-bsnr/", "https://alsi.kz/ru/catalog/monitory/monitor-dell-se2425hg-210-bsnr/")</f>
        <v>https://alsi.kz/ru/catalog/monitory/monitor-dell-se2425hg-210-bsnr/</v>
      </c>
    </row>
    <row r="197" spans="1:5" outlineLevel="3">
      <c r="A197" s="18">
        <v>238768</v>
      </c>
      <c r="B197" s="18" t="s">
        <v>545</v>
      </c>
      <c r="C197" s="19" t="s">
        <v>546</v>
      </c>
      <c r="D197" s="18" t="s">
        <v>547</v>
      </c>
      <c r="E197" s="20" t="str">
        <f>HYPERLINK("https://alsi.kz/ru/catalog/monitory/monitor-dell-u2424h-210-bktz/", "https://alsi.kz/ru/catalog/monitory/monitor-dell-u2424h-210-bktz/")</f>
        <v>https://alsi.kz/ru/catalog/monitory/monitor-dell-u2424h-210-bktz/</v>
      </c>
    </row>
    <row r="198" spans="1:5" outlineLevel="3">
      <c r="A198" s="18">
        <v>240276</v>
      </c>
      <c r="B198" s="18" t="s">
        <v>548</v>
      </c>
      <c r="C198" s="19" t="s">
        <v>549</v>
      </c>
      <c r="D198" s="18" t="s">
        <v>550</v>
      </c>
      <c r="E198" s="20" t="str">
        <f>HYPERLINK("https://alsi.kz/ru/catalog/monitory/monitor-dell-u2424he-usb-c-210-bkjf/", "https://alsi.kz/ru/catalog/monitory/monitor-dell-u2424he-usb-c-210-bkjf/")</f>
        <v>https://alsi.kz/ru/catalog/monitory/monitor-dell-u2424he-usb-c-210-bkjf/</v>
      </c>
    </row>
    <row r="199" spans="1:5" outlineLevel="3">
      <c r="A199" s="18">
        <v>209756</v>
      </c>
      <c r="B199" s="18" t="s">
        <v>551</v>
      </c>
      <c r="C199" s="19" t="s">
        <v>552</v>
      </c>
      <c r="D199" s="18" t="s">
        <v>553</v>
      </c>
      <c r="E199" s="20" t="str">
        <f>HYPERLINK("https://alsi.kz/ru/catalog/monitory/monitor-dell-u2520d-210-avbf/", "https://alsi.kz/ru/catalog/monitory/monitor-dell-u2520d-210-avbf/")</f>
        <v>https://alsi.kz/ru/catalog/monitory/monitor-dell-u2520d-210-avbf/</v>
      </c>
    </row>
    <row r="200" spans="1:5" outlineLevel="3">
      <c r="A200" s="18">
        <v>240584</v>
      </c>
      <c r="B200" s="18" t="s">
        <v>554</v>
      </c>
      <c r="C200" s="19" t="s">
        <v>555</v>
      </c>
      <c r="D200" s="18" t="s">
        <v>556</v>
      </c>
      <c r="E200" s="20" t="str">
        <f>HYPERLINK("https://alsi.kz/ru/catalog/monitory/monitor-dell-u3425we-usb-c-210-bmdw/", "https://alsi.kz/ru/catalog/monitory/monitor-dell-u3425we-usb-c-210-bmdw/")</f>
        <v>https://alsi.kz/ru/catalog/monitory/monitor-dell-u3425we-usb-c-210-bmdw/</v>
      </c>
    </row>
    <row r="201" spans="1:5" outlineLevel="3">
      <c r="A201" s="18">
        <v>235184</v>
      </c>
      <c r="B201" s="18" t="s">
        <v>557</v>
      </c>
      <c r="C201" s="19" t="s">
        <v>558</v>
      </c>
      <c r="D201" s="18" t="s">
        <v>559</v>
      </c>
      <c r="E201" s="20" t="str">
        <f>HYPERLINK("https://alsi.kz/ru/catalog/monitory/monitor-dell-u3824dw-210-bhxb/", "https://alsi.kz/ru/catalog/monitory/monitor-dell-u3824dw-210-bhxb/")</f>
        <v>https://alsi.kz/ru/catalog/monitory/monitor-dell-u3824dw-210-bhxb/</v>
      </c>
    </row>
    <row r="202" spans="1:5" outlineLevel="3">
      <c r="A202" s="18">
        <v>240585</v>
      </c>
      <c r="B202" s="18" t="s">
        <v>560</v>
      </c>
      <c r="C202" s="19" t="s">
        <v>561</v>
      </c>
      <c r="D202" s="18" t="s">
        <v>562</v>
      </c>
      <c r="E202" s="20" t="str">
        <f>HYPERLINK("https://alsi.kz/ru/catalog/monitory/monitor-dell-u4025qw-usb-c-210-bmdv/", "https://alsi.kz/ru/catalog/monitory/monitor-dell-u4025qw-usb-c-210-bmdv/")</f>
        <v>https://alsi.kz/ru/catalog/monitory/monitor-dell-u4025qw-usb-c-210-bmdv/</v>
      </c>
    </row>
    <row r="203" spans="1:5" outlineLevel="3">
      <c r="A203" s="18">
        <v>230982</v>
      </c>
      <c r="B203" s="18" t="s">
        <v>563</v>
      </c>
      <c r="C203" s="19" t="s">
        <v>564</v>
      </c>
      <c r="D203" s="18" t="s">
        <v>565</v>
      </c>
      <c r="E203" s="20" t="str">
        <f>HYPERLINK("https://alsi.kz/ru/catalog/monitory/monitor-dell-u4323qe-210-bfis/", "https://alsi.kz/ru/catalog/monitory/monitor-dell-u4323qe-210-bfis/")</f>
        <v>https://alsi.kz/ru/catalog/monitory/monitor-dell-u4323qe-210-bfis/</v>
      </c>
    </row>
    <row r="204" spans="1:5" outlineLevel="3">
      <c r="A204" s="18">
        <v>232482</v>
      </c>
      <c r="B204" s="18" t="s">
        <v>566</v>
      </c>
      <c r="C204" s="19" t="s">
        <v>567</v>
      </c>
      <c r="D204" s="18" t="s">
        <v>568</v>
      </c>
      <c r="E204" s="20" t="str">
        <f>HYPERLINK("https://alsi.kz/ru/catalog/monitory/monitor-dell-u4924dw-210-bgtx/", "https://alsi.kz/ru/catalog/monitory/monitor-dell-u4924dw-210-bgtx/")</f>
        <v>https://alsi.kz/ru/catalog/monitory/monitor-dell-u4924dw-210-bgtx/</v>
      </c>
    </row>
    <row r="205" spans="1:5" outlineLevel="3">
      <c r="A205" s="18">
        <v>246945</v>
      </c>
      <c r="B205" s="18" t="s">
        <v>569</v>
      </c>
      <c r="C205" s="19" t="s">
        <v>570</v>
      </c>
      <c r="D205" s="18" t="s">
        <v>571</v>
      </c>
      <c r="E205" s="20" t="str">
        <f>HYPERLINK("https://alsi.kz/ru/catalog/monitory/monitor-dell-ultrasharp-32-4k-thunderbolt-hub-monitor---u3225qe-210-bqtk/", "https://alsi.kz/ru/catalog/monitory/monitor-dell-ultrasharp-32-4k-thunderbolt-hub-monitor---u3225qe-210-bqtk/")</f>
        <v>https://alsi.kz/ru/catalog/monitory/monitor-dell-ultrasharp-32-4k-thunderbolt-hub-monitor---u3225qe-210-bqtk/</v>
      </c>
    </row>
    <row r="206" spans="1:5" outlineLevel="3">
      <c r="A206" s="18">
        <v>213824</v>
      </c>
      <c r="B206" s="18" t="s">
        <v>572</v>
      </c>
      <c r="C206" s="19" t="s">
        <v>573</v>
      </c>
      <c r="D206" s="18" t="s">
        <v>574</v>
      </c>
      <c r="E206" s="20" t="str">
        <f>HYPERLINK("https://alsi.kz/ru/catalog/monitory/monitor-dell-ultrasharp-u2722d-210-ayuk/", "https://alsi.kz/ru/catalog/monitory/monitor-dell-ultrasharp-u2722d-210-ayuk/")</f>
        <v>https://alsi.kz/ru/catalog/monitory/monitor-dell-ultrasharp-u2722d-210-ayuk/</v>
      </c>
    </row>
    <row r="207" spans="1:5" outlineLevel="3">
      <c r="A207" s="18">
        <v>219264</v>
      </c>
      <c r="B207" s="18" t="s">
        <v>575</v>
      </c>
      <c r="C207" s="19" t="s">
        <v>576</v>
      </c>
      <c r="D207" s="18" t="s">
        <v>577</v>
      </c>
      <c r="E207" s="20" t="str">
        <f>HYPERLINK("https://alsi.kz/ru/catalog/monitory/monitor-hp-europe-e14-g4-portable-1b065aaabb/", "https://alsi.kz/ru/catalog/monitory/monitor-hp-europe-e14-g4-portable-1b065aaabb/")</f>
        <v>https://alsi.kz/ru/catalog/monitory/monitor-hp-europe-e14-g4-portable-1b065aaabb/</v>
      </c>
    </row>
    <row r="208" spans="1:5" outlineLevel="3">
      <c r="A208" s="18">
        <v>137789</v>
      </c>
      <c r="B208" s="18" t="s">
        <v>578</v>
      </c>
      <c r="C208" s="19" t="s">
        <v>579</v>
      </c>
      <c r="D208" s="18" t="s">
        <v>580</v>
      </c>
      <c r="E208" s="20" t="str">
        <f>HYPERLINK("https://alsi.kz/ru/catalog/monitory/monitor-hp-elitedisplay-e190i/", "https://alsi.kz/ru/catalog/monitory/monitor-hp-elitedisplay-e190i/")</f>
        <v>https://alsi.kz/ru/catalog/monitory/monitor-hp-elitedisplay-e190i/</v>
      </c>
    </row>
    <row r="209" spans="1:5" outlineLevel="3">
      <c r="A209" s="18">
        <v>176593</v>
      </c>
      <c r="B209" s="18" t="s">
        <v>581</v>
      </c>
      <c r="C209" s="19" t="s">
        <v>582</v>
      </c>
      <c r="D209" s="18" t="s">
        <v>583</v>
      </c>
      <c r="E209" s="20" t="str">
        <f>HYPERLINK("https://alsi.kz/ru/catalog/monitory/monitor-hp-europe-elitedisplay-e243m-1fh48aaabb/", "https://alsi.kz/ru/catalog/monitory/monitor-hp-europe-elitedisplay-e243m-1fh48aaabb/")</f>
        <v>https://alsi.kz/ru/catalog/monitory/monitor-hp-europe-elitedisplay-e243m-1fh48aaabb/</v>
      </c>
    </row>
    <row r="210" spans="1:5" outlineLevel="3">
      <c r="A210" s="18">
        <v>214052</v>
      </c>
      <c r="B210" s="18" t="s">
        <v>584</v>
      </c>
      <c r="C210" s="19" t="s">
        <v>585</v>
      </c>
      <c r="D210" s="18" t="s">
        <v>586</v>
      </c>
      <c r="E210" s="20" t="str">
        <f>HYPERLINK("https://alsi.kz/ru/catalog/monitory/monitor-hp-europe-m22f-fhd-2d9j9aaabb/", "https://alsi.kz/ru/catalog/monitory/monitor-hp-europe-m22f-fhd-2d9j9aaabb/")</f>
        <v>https://alsi.kz/ru/catalog/monitory/monitor-hp-europe-m22f-fhd-2d9j9aaabb/</v>
      </c>
    </row>
    <row r="211" spans="1:5" outlineLevel="3">
      <c r="A211" s="18">
        <v>213872</v>
      </c>
      <c r="B211" s="18" t="s">
        <v>587</v>
      </c>
      <c r="C211" s="19" t="s">
        <v>588</v>
      </c>
      <c r="D211" s="18" t="s">
        <v>589</v>
      </c>
      <c r="E211" s="20" t="str">
        <f>HYPERLINK("https://alsi.kz/ru/catalog/monitory/monitor-hp-europe-m24f-fhd-2d9k0aaabb/", "https://alsi.kz/ru/catalog/monitory/monitor-hp-europe-m24f-fhd-2d9k0aaabb/")</f>
        <v>https://alsi.kz/ru/catalog/monitory/monitor-hp-europe-m24f-fhd-2d9k0aaabb/</v>
      </c>
    </row>
    <row r="212" spans="1:5" outlineLevel="3">
      <c r="A212" s="18">
        <v>210487</v>
      </c>
      <c r="B212" s="18" t="s">
        <v>590</v>
      </c>
      <c r="C212" s="19" t="s">
        <v>591</v>
      </c>
      <c r="D212" s="18" t="s">
        <v>592</v>
      </c>
      <c r="E212" s="20" t="str">
        <f>HYPERLINK("https://alsi.kz/ru/catalog/monitory/monitor-hp-europe-p22-g4-1a7e4aaabb/", "https://alsi.kz/ru/catalog/monitory/monitor-hp-europe-p22-g4-1a7e4aaabb/")</f>
        <v>https://alsi.kz/ru/catalog/monitory/monitor-hp-europe-p22-g4-1a7e4aaabb/</v>
      </c>
    </row>
    <row r="213" spans="1:5" outlineLevel="3">
      <c r="A213" s="18">
        <v>196751</v>
      </c>
      <c r="B213" s="18" t="s">
        <v>593</v>
      </c>
      <c r="C213" s="19" t="s">
        <v>594</v>
      </c>
      <c r="D213" s="18" t="s">
        <v>595</v>
      </c>
      <c r="E213" s="20" t="str">
        <f>HYPERLINK("https://alsi.kz/ru/catalog/monitory/monitor-hp-europe-p224-5qg34aaabb/", "https://alsi.kz/ru/catalog/monitory/monitor-hp-europe-p224-5qg34aaabb/")</f>
        <v>https://alsi.kz/ru/catalog/monitory/monitor-hp-europe-p224-5qg34aaabb/</v>
      </c>
    </row>
    <row r="214" spans="1:5" outlineLevel="3">
      <c r="A214" s="18">
        <v>212711</v>
      </c>
      <c r="B214" s="18" t="s">
        <v>596</v>
      </c>
      <c r="C214" s="19" t="s">
        <v>597</v>
      </c>
      <c r="D214" s="18" t="s">
        <v>598</v>
      </c>
      <c r="E214" s="20" t="str">
        <f>HYPERLINK("https://alsi.kz/ru/catalog/monitory/monitor-hp-europe-p22v-g4-9tt53aaabb/", "https://alsi.kz/ru/catalog/monitory/monitor-hp-europe-p22v-g4-9tt53aaabb/")</f>
        <v>https://alsi.kz/ru/catalog/monitory/monitor-hp-europe-p22v-g4-9tt53aaabb/</v>
      </c>
    </row>
    <row r="215" spans="1:5" outlineLevel="3">
      <c r="A215" s="18">
        <v>210356</v>
      </c>
      <c r="B215" s="18" t="s">
        <v>599</v>
      </c>
      <c r="C215" s="19" t="s">
        <v>600</v>
      </c>
      <c r="D215" s="18" t="s">
        <v>601</v>
      </c>
      <c r="E215" s="20" t="str">
        <f>HYPERLINK("https://alsi.kz/ru/catalog/monitory/monitor-hp-europe-p24-g4-1a7e5aaabb/", "https://alsi.kz/ru/catalog/monitory/monitor-hp-europe-p24-g4-1a7e5aaabb/")</f>
        <v>https://alsi.kz/ru/catalog/monitory/monitor-hp-europe-p24-g4-1a7e5aaabb/</v>
      </c>
    </row>
    <row r="216" spans="1:5" outlineLevel="3">
      <c r="A216" s="18">
        <v>203250</v>
      </c>
      <c r="B216" s="18" t="s">
        <v>602</v>
      </c>
      <c r="C216" s="19" t="s">
        <v>603</v>
      </c>
      <c r="D216" s="18" t="s">
        <v>604</v>
      </c>
      <c r="E216" s="20" t="str">
        <f>HYPERLINK("https://alsi.kz/ru/catalog/monitory/monitor-hp-europe-p24h-g4-fhd-7vh44aaabb/", "https://alsi.kz/ru/catalog/monitory/monitor-hp-europe-p24h-g4-fhd-7vh44aaabb/")</f>
        <v>https://alsi.kz/ru/catalog/monitory/monitor-hp-europe-p24h-g4-fhd-7vh44aaabb/</v>
      </c>
    </row>
    <row r="217" spans="1:5" outlineLevel="3">
      <c r="A217" s="18">
        <v>212713</v>
      </c>
      <c r="B217" s="18" t="s">
        <v>605</v>
      </c>
      <c r="C217" s="19" t="s">
        <v>606</v>
      </c>
      <c r="D217" s="18" t="s">
        <v>601</v>
      </c>
      <c r="E217" s="20" t="str">
        <f>HYPERLINK("https://alsi.kz/ru/catalog/monitory/monitor-hp-europe-p24v-g4-9tt78aaabb/", "https://alsi.kz/ru/catalog/monitory/monitor-hp-europe-p24v-g4-9tt78aaabb/")</f>
        <v>https://alsi.kz/ru/catalog/monitory/monitor-hp-europe-p24v-g4-9tt78aaabb/</v>
      </c>
    </row>
    <row r="218" spans="1:5" outlineLevel="3">
      <c r="A218" s="18">
        <v>247306</v>
      </c>
      <c r="B218" s="18" t="s">
        <v>607</v>
      </c>
      <c r="C218" s="19" t="s">
        <v>608</v>
      </c>
      <c r="D218" s="18" t="s">
        <v>609</v>
      </c>
      <c r="E218" s="20" t="str">
        <f>HYPERLINK("https://alsi.kz/ru/catalog/monitory/monitor-hp-europe-s-3-pro-324pf-9u5j5utabb/", "https://alsi.kz/ru/catalog/monitory/monitor-hp-europe-s-3-pro-324pf-9u5j5utabb/")</f>
        <v>https://alsi.kz/ru/catalog/monitory/monitor-hp-europe-s-3-pro-324pf-9u5j5utabb/</v>
      </c>
    </row>
    <row r="219" spans="1:5" outlineLevel="3">
      <c r="A219" s="18">
        <v>244944</v>
      </c>
      <c r="B219" s="18" t="s">
        <v>610</v>
      </c>
      <c r="C219" s="19" t="s">
        <v>611</v>
      </c>
      <c r="D219" s="18" t="s">
        <v>612</v>
      </c>
      <c r="E219" s="20" t="str">
        <f>HYPERLINK("https://alsi.kz/ru/catalog/monitory/monitor-hp-europe-s3-pro-324pv-fhd-9u5c1aaabb/", "https://alsi.kz/ru/catalog/monitory/monitor-hp-europe-s3-pro-324pv-fhd-9u5c1aaabb/")</f>
        <v>https://alsi.kz/ru/catalog/monitory/monitor-hp-europe-s3-pro-324pv-fhd-9u5c1aaabb/</v>
      </c>
    </row>
    <row r="220" spans="1:5" outlineLevel="3">
      <c r="A220" s="18">
        <v>240103</v>
      </c>
      <c r="B220" s="18" t="s">
        <v>613</v>
      </c>
      <c r="C220" s="19" t="s">
        <v>614</v>
      </c>
      <c r="D220" s="18" t="s">
        <v>615</v>
      </c>
      <c r="E220" s="20" t="str">
        <f>HYPERLINK("https://alsi.kz/ru/catalog/monitory/monitor-hp-europe-s7-pro-724pf-8x530aaabb/", "https://alsi.kz/ru/catalog/monitory/monitor-hp-europe-s7-pro-724pf-8x530aaabb/")</f>
        <v>https://alsi.kz/ru/catalog/monitory/monitor-hp-europe-s7-pro-724pf-8x530aaabb/</v>
      </c>
    </row>
    <row r="221" spans="1:5" outlineLevel="3">
      <c r="A221" s="18">
        <v>240891</v>
      </c>
      <c r="B221" s="18" t="s">
        <v>616</v>
      </c>
      <c r="C221" s="19" t="s">
        <v>617</v>
      </c>
      <c r="D221" s="18" t="s">
        <v>618</v>
      </c>
      <c r="E221" s="20" t="str">
        <f>HYPERLINK("https://alsi.kz/ru/catalog/monitory/monitor-hp-europe-s7-pro-738pu-thunderbolt-4-8k167aaabb/", "https://alsi.kz/ru/catalog/monitory/monitor-hp-europe-s7-pro-738pu-thunderbolt-4-8k167aaabb/")</f>
        <v>https://alsi.kz/ru/catalog/monitory/monitor-hp-europe-s7-pro-738pu-thunderbolt-4-8k167aaabb/</v>
      </c>
    </row>
    <row r="222" spans="1:5" outlineLevel="3">
      <c r="A222" s="18">
        <v>250704</v>
      </c>
      <c r="B222" s="18" t="s">
        <v>619</v>
      </c>
      <c r="C222" s="19" t="s">
        <v>620</v>
      </c>
      <c r="D222" s="18" t="s">
        <v>621</v>
      </c>
      <c r="E222" s="20" t="str">
        <f>HYPERLINK("https://alsi.kz/ru/catalog/monitory/monitor-hp-europe-series-3-pro324pe-b1gm5aaabb/", "https://alsi.kz/ru/catalog/monitory/monitor-hp-europe-series-3-pro324pe-b1gm5aaabb/")</f>
        <v>https://alsi.kz/ru/catalog/monitory/monitor-hp-europe-series-3-pro324pe-b1gm5aaabb/</v>
      </c>
    </row>
    <row r="223" spans="1:5" outlineLevel="3">
      <c r="A223" s="18">
        <v>214667</v>
      </c>
      <c r="B223" s="18" t="s">
        <v>622</v>
      </c>
      <c r="C223" s="19" t="s">
        <v>623</v>
      </c>
      <c r="D223" s="18" t="s">
        <v>624</v>
      </c>
      <c r="E223" s="20" t="str">
        <f>HYPERLINK("https://alsi.kz/ru/catalog/monitory/monitor-hp-europe-z24f-g3-3g828aaabb/", "https://alsi.kz/ru/catalog/monitory/monitor-hp-europe-z24f-g3-3g828aaabb/")</f>
        <v>https://alsi.kz/ru/catalog/monitory/monitor-hp-europe-z24f-g3-3g828aaabb/</v>
      </c>
    </row>
    <row r="224" spans="1:5" outlineLevel="3">
      <c r="A224" s="18">
        <v>212718</v>
      </c>
      <c r="B224" s="18" t="s">
        <v>625</v>
      </c>
      <c r="C224" s="19" t="s">
        <v>626</v>
      </c>
      <c r="D224" s="18" t="s">
        <v>627</v>
      </c>
      <c r="E224" s="20" t="str">
        <f>HYPERLINK("https://alsi.kz/ru/catalog/monitory/monitor-hp-europe-z24n-g3-wuxga-1c4z5aaabb/", "https://alsi.kz/ru/catalog/monitory/monitor-hp-europe-z24n-g3-wuxga-1c4z5aaabb/")</f>
        <v>https://alsi.kz/ru/catalog/monitory/monitor-hp-europe-z24n-g3-wuxga-1c4z5aaabb/</v>
      </c>
    </row>
    <row r="225" spans="1:5" outlineLevel="2">
      <c r="A225" s="15" t="s">
        <v>628</v>
      </c>
      <c r="B225" s="16"/>
      <c r="C225" s="16"/>
      <c r="D225" s="17"/>
      <c r="E225" s="14" t="str">
        <f>HYPERLINK("http://alsi.kz/ru/catalog/planshety/", "http://alsi.kz/ru/catalog/planshety/")</f>
        <v>http://alsi.kz/ru/catalog/planshety/</v>
      </c>
    </row>
    <row r="226" spans="1:5" outlineLevel="3">
      <c r="A226" s="18">
        <v>202684</v>
      </c>
      <c r="B226" s="18" t="s">
        <v>629</v>
      </c>
      <c r="C226" s="19" t="s">
        <v>630</v>
      </c>
      <c r="D226" s="18" t="s">
        <v>631</v>
      </c>
      <c r="E226" s="20" t="str">
        <f>HYPERLINK("https://alsi.kz/ru/catalog/planshety/planshet-apple-ipad-102-32gb-wi-fi-mw742lla/", "https://alsi.kz/ru/catalog/planshety/planshet-apple-ipad-102-32gb-wi-fi-mw742lla/")</f>
        <v>https://alsi.kz/ru/catalog/planshety/planshet-apple-ipad-102-32gb-wi-fi-mw742lla/</v>
      </c>
    </row>
    <row r="227" spans="1:5" outlineLevel="2">
      <c r="A227" s="15" t="s">
        <v>632</v>
      </c>
      <c r="B227" s="16"/>
      <c r="C227" s="16"/>
      <c r="D227" s="17"/>
      <c r="E227" s="14" t="str">
        <f>HYPERLINK("http://alsi.kz/ru/catalog/proektory/", "http://alsi.kz/ru/catalog/proektory/")</f>
        <v>http://alsi.kz/ru/catalog/proektory/</v>
      </c>
    </row>
    <row r="228" spans="1:5" outlineLevel="3">
      <c r="A228" s="18">
        <v>222764</v>
      </c>
      <c r="B228" s="18" t="s">
        <v>633</v>
      </c>
      <c r="C228" s="19" t="s">
        <v>634</v>
      </c>
      <c r="D228" s="18" t="s">
        <v>635</v>
      </c>
      <c r="E228" s="20" t="str">
        <f>HYPERLINK("https://alsi.kz/ru/catalog/proektory/proektor-epson-eb-l630u-v11ha26040/", "https://alsi.kz/ru/catalog/proektory/proektor-epson-eb-l630u-v11ha26040/")</f>
        <v>https://alsi.kz/ru/catalog/proektory/proektor-epson-eb-l630u-v11ha26040/</v>
      </c>
    </row>
    <row r="229" spans="1:5" outlineLevel="1">
      <c r="A229" s="11" t="s">
        <v>636</v>
      </c>
      <c r="B229" s="12"/>
      <c r="C229" s="12"/>
      <c r="D229" s="13"/>
      <c r="E229" s="14" t="str">
        <f>HYPERLINK("http://alsi.kz/ru/catalog/setevoe-oborudovanie/", "http://alsi.kz/ru/catalog/setevoe-oborudovanie/")</f>
        <v>http://alsi.kz/ru/catalog/setevoe-oborudovanie/</v>
      </c>
    </row>
    <row r="230" spans="1:5" outlineLevel="2">
      <c r="A230" s="15" t="s">
        <v>637</v>
      </c>
      <c r="B230" s="16"/>
      <c r="C230" s="16"/>
      <c r="D230" s="17"/>
      <c r="E230" s="14" t="str">
        <f>HYPERLINK("http://alsi.kz/ru/catalog/routery-khaby-svichi-/", "http://alsi.kz/ru/catalog/routery-khaby-svichi-/")</f>
        <v>http://alsi.kz/ru/catalog/routery-khaby-svichi-/</v>
      </c>
    </row>
    <row r="231" spans="1:5" outlineLevel="3">
      <c r="A231" s="18">
        <v>142438</v>
      </c>
      <c r="B231" s="18" t="s">
        <v>638</v>
      </c>
      <c r="C231" s="19" t="s">
        <v>639</v>
      </c>
      <c r="D231" s="18" t="s">
        <v>640</v>
      </c>
      <c r="E231" s="20" t="str">
        <f>HYPERLINK("https://alsi.kz/ru/catalog/routery-khaby-svichi-/kommutator-cisco-ws-c2960x-24ps-l-ws-c2960x-24ps-l/", "https://alsi.kz/ru/catalog/routery-khaby-svichi-/kommutator-cisco-ws-c2960x-24ps-l-ws-c2960x-24ps-l/")</f>
        <v>https://alsi.kz/ru/catalog/routery-khaby-svichi-/kommutator-cisco-ws-c2960x-24ps-l-ws-c2960x-24ps-l/</v>
      </c>
    </row>
    <row r="232" spans="1:5" outlineLevel="3">
      <c r="A232" s="18" t="s">
        <v>641</v>
      </c>
      <c r="B232" s="18" t="s">
        <v>642</v>
      </c>
      <c r="C232" s="19" t="s">
        <v>643</v>
      </c>
      <c r="D232" s="18" t="s">
        <v>644</v>
      </c>
      <c r="E232" s="20" t="str">
        <f>HYPERLINK("https://alsi.kz/ru/catalog/routery-khaby-svichi-/kommutator-cisco-ws-c2960xr-48fps-i-ws-c2960xr-48fps-i/", "https://alsi.kz/ru/catalog/routery-khaby-svichi-/kommutator-cisco-ws-c2960xr-48fps-i-ws-c2960xr-48fps-i/")</f>
        <v>https://alsi.kz/ru/catalog/routery-khaby-svichi-/kommutator-cisco-ws-c2960xr-48fps-i-ws-c2960xr-48fps-i/</v>
      </c>
    </row>
    <row r="233" spans="1:5" outlineLevel="3">
      <c r="A233" s="18" t="s">
        <v>645</v>
      </c>
      <c r="B233" s="18" t="s">
        <v>646</v>
      </c>
      <c r="C233" s="19" t="s">
        <v>647</v>
      </c>
      <c r="D233" s="18" t="s">
        <v>648</v>
      </c>
      <c r="E233" s="20" t="str">
        <f>HYPERLINK("https://alsi.kz/ru/catalog/routery-khaby-svichi-/kommutator-ciscows-c2960xr-48fpd-icatalyst-2960-xr-48-gige-poe-740w-2-x-10g-sfp-ip-lite-ws-c29/", "https://alsi.kz/ru/catalog/routery-khaby-svichi-/kommutator-ciscows-c2960xr-48fpd-icatalyst-2960-xr-48-gige-poe-740w-2-x-10g-sfp-ip-lite-ws-c29/")</f>
        <v>https://alsi.kz/ru/catalog/routery-khaby-svichi-/kommutator-ciscows-c2960xr-48fpd-icatalyst-2960-xr-48-gige-poe-740w-2-x-10g-sfp-ip-lite-ws-c29/</v>
      </c>
    </row>
    <row r="234" spans="1:5" outlineLevel="3">
      <c r="A234" s="18" t="s">
        <v>649</v>
      </c>
      <c r="B234" s="18" t="s">
        <v>646</v>
      </c>
      <c r="C234" s="19" t="s">
        <v>647</v>
      </c>
      <c r="D234" s="18" t="s">
        <v>650</v>
      </c>
      <c r="E234" s="20" t="str">
        <f>HYPERLINK("https://alsi.kz/ru/catalog/routery-khaby-svichi-/kommutator-ciscows-c2960xr-48fpd-icatalyst-2960-xr-48-gige-poe-740w-2-x-10g-sfp-ip-lite-ws-c29-dbr/", "https://alsi.kz/ru/catalog/routery-khaby-svichi-/kommutator-ciscows-c2960xr-48fpd-icatalyst-2960-xr-48-gige-poe-740w-2-x-10g-sfp-ip-lite-ws-c29-dbr/")</f>
        <v>https://alsi.kz/ru/catalog/routery-khaby-svichi-/kommutator-ciscows-c2960xr-48fpd-icatalyst-2960-xr-48-gige-poe-740w-2-x-10g-sfp-ip-lite-ws-c29-dbr/</v>
      </c>
    </row>
    <row r="235" spans="1:5" outlineLevel="3">
      <c r="A235" s="18" t="s">
        <v>651</v>
      </c>
      <c r="B235" s="18" t="s">
        <v>642</v>
      </c>
      <c r="C235" s="19" t="s">
        <v>652</v>
      </c>
      <c r="D235" s="18" t="s">
        <v>653</v>
      </c>
      <c r="E235" s="20" t="str">
        <f>HYPERLINK("https://alsi.kz/ru/catalog/routery-khaby-svichi-/kommutator-ciscows-c2960xr-48fps-icatalyst-2960-xr-48-gige-poe-740w-4-x-1g-sfp-ip-lite-ws-c2960/", "https://alsi.kz/ru/catalog/routery-khaby-svichi-/kommutator-ciscows-c2960xr-48fps-icatalyst-2960-xr-48-gige-poe-740w-4-x-1g-sfp-ip-lite-ws-c2960/")</f>
        <v>https://alsi.kz/ru/catalog/routery-khaby-svichi-/kommutator-ciscows-c2960xr-48fps-icatalyst-2960-xr-48-gige-poe-740w-4-x-1g-sfp-ip-lite-ws-c2960/</v>
      </c>
    </row>
    <row r="236" spans="1:5" outlineLevel="2">
      <c r="A236" s="15" t="s">
        <v>654</v>
      </c>
      <c r="B236" s="16"/>
      <c r="C236" s="16"/>
      <c r="D236" s="17"/>
      <c r="E236" s="14" t="str">
        <f>HYPERLINK("http://alsi.kz/ru/catalog/usiliteli-konvertory-adaptery-kontrollery-/", "http://alsi.kz/ru/catalog/usiliteli-konvertory-adaptery-kontrollery-/")</f>
        <v>http://alsi.kz/ru/catalog/usiliteli-konvertory-adaptery-kontrollery-/</v>
      </c>
    </row>
    <row r="237" spans="1:5" outlineLevel="3">
      <c r="A237" s="18">
        <v>140723</v>
      </c>
      <c r="B237" s="18" t="s">
        <v>655</v>
      </c>
      <c r="C237" s="19" t="s">
        <v>656</v>
      </c>
      <c r="D237" s="18" t="s">
        <v>657</v>
      </c>
      <c r="E237" s="20" t="str">
        <f>HYPERLINK("https://alsi.kz/ru/catalog/usiliteli-konvertory-adaptery-kontrollery-/adapter-hp-europe-intel-ethernet-i210-t1-gbe-e0x95aa/", "https://alsi.kz/ru/catalog/usiliteli-konvertory-adaptery-kontrollery-/adapter-hp-europe-intel-ethernet-i210-t1-gbe-e0x95aa/")</f>
        <v>https://alsi.kz/ru/catalog/usiliteli-konvertory-adaptery-kontrollery-/adapter-hp-europe-intel-ethernet-i210-t1-gbe-e0x95aa/</v>
      </c>
    </row>
    <row r="238" spans="1:5" outlineLevel="3">
      <c r="A238" s="18">
        <v>186918</v>
      </c>
      <c r="B238" s="18" t="s">
        <v>658</v>
      </c>
      <c r="C238" s="19" t="s">
        <v>659</v>
      </c>
      <c r="D238" s="18" t="s">
        <v>660</v>
      </c>
      <c r="E238" s="20" t="str">
        <f>HYPERLINK("https://alsi.kz/ru/catalog/usiliteli-konvertory-adaptery-kontrollery-/adapter-plantronics-apc-43-38350-13/", "https://alsi.kz/ru/catalog/usiliteli-konvertory-adaptery-kontrollery-/adapter-plantronics-apc-43-38350-13/")</f>
        <v>https://alsi.kz/ru/catalog/usiliteli-konvertory-adaptery-kontrollery-/adapter-plantronics-apc-43-38350-13/</v>
      </c>
    </row>
    <row r="239" spans="1:5" outlineLevel="3">
      <c r="A239" s="18">
        <v>226396</v>
      </c>
      <c r="B239" s="18" t="s">
        <v>661</v>
      </c>
      <c r="C239" s="19" t="s">
        <v>662</v>
      </c>
      <c r="D239" s="18" t="s">
        <v>663</v>
      </c>
      <c r="E239" s="20" t="str">
        <f>HYPERLINK("https://alsi.kz/ru/catalog/usiliteli-konvertory-adaptery-kontrollery-/injektor-hp-enterprise-aruba-instant-on-30w-8023at-poe-midspan-injector-r9m77a/", "https://alsi.kz/ru/catalog/usiliteli-konvertory-adaptery-kontrollery-/injektor-hp-enterprise-aruba-instant-on-30w-8023at-poe-midspan-injector-r9m77a/")</f>
        <v>https://alsi.kz/ru/catalog/usiliteli-konvertory-adaptery-kontrollery-/injektor-hp-enterprise-aruba-instant-on-30w-8023at-poe-midspan-injector-r9m77a/</v>
      </c>
    </row>
    <row r="240" spans="1:5" outlineLevel="3">
      <c r="A240" s="18">
        <v>220171</v>
      </c>
      <c r="B240" s="18" t="s">
        <v>664</v>
      </c>
      <c r="C240" s="19" t="s">
        <v>665</v>
      </c>
      <c r="D240" s="18" t="s">
        <v>666</v>
      </c>
      <c r="E240" s="20" t="str">
        <f>HYPERLINK("https://alsi.kz/ru/catalog/usiliteli-konvertory-adaptery-kontrollery-/injektor-hp-enterprise-aruba-instant-on-8023af-154w-poe-midspan-injector-r8w31a/", "https://alsi.kz/ru/catalog/usiliteli-konvertory-adaptery-kontrollery-/injektor-hp-enterprise-aruba-instant-on-8023af-154w-poe-midspan-injector-r8w31a/")</f>
        <v>https://alsi.kz/ru/catalog/usiliteli-konvertory-adaptery-kontrollery-/injektor-hp-enterprise-aruba-instant-on-8023af-154w-poe-midspan-injector-r8w31a/</v>
      </c>
    </row>
    <row r="241" spans="1:5" outlineLevel="3">
      <c r="A241" s="18">
        <v>238937</v>
      </c>
      <c r="B241" s="18" t="s">
        <v>667</v>
      </c>
      <c r="C241" s="19" t="s">
        <v>668</v>
      </c>
      <c r="D241" s="18" t="s">
        <v>669</v>
      </c>
      <c r="E241" s="20" t="str">
        <f>HYPERLINK("https://alsi.kz/ru/catalog/usiliteli-konvertory-adaptery-kontrollery-/injektor-hpe-aruba-pd-9501-5gco-ac-60w-8023bt-smart-rate-outdoor-surge-protection-midspan-injector/", "https://alsi.kz/ru/catalog/usiliteli-konvertory-adaptery-kontrollery-/injektor-hpe-aruba-pd-9501-5gco-ac-60w-8023bt-smart-rate-outdoor-surge-protection-midspan-injector/")</f>
        <v>https://alsi.kz/ru/catalog/usiliteli-konvertory-adaptery-kontrollery-/injektor-hpe-aruba-pd-9501-5gco-ac-60w-8023bt-smart-rate-outdoor-surge-protection-midspan-injector/</v>
      </c>
    </row>
    <row r="242" spans="1:5" outlineLevel="3">
      <c r="A242" s="18">
        <v>159452</v>
      </c>
      <c r="B242" s="18" t="s">
        <v>670</v>
      </c>
      <c r="C242" s="19" t="s">
        <v>671</v>
      </c>
      <c r="D242" s="18" t="s">
        <v>672</v>
      </c>
      <c r="E242" s="20" t="str">
        <f>HYPERLINK("https://alsi.kz/ru/catalog/usiliteli-konvertory-adaptery-kontrollery-/istochnik-pitaniya-cisco-pwr-c2-1025wac2-pwr-c2-1025wac2/", "https://alsi.kz/ru/catalog/usiliteli-konvertory-adaptery-kontrollery-/istochnik-pitaniya-cisco-pwr-c2-1025wac2-pwr-c2-1025wac2/")</f>
        <v>https://alsi.kz/ru/catalog/usiliteli-konvertory-adaptery-kontrollery-/istochnik-pitaniya-cisco-pwr-c2-1025wac2-pwr-c2-1025wac2/</v>
      </c>
    </row>
    <row r="243" spans="1:5" outlineLevel="3">
      <c r="A243" s="18">
        <v>155624</v>
      </c>
      <c r="B243" s="18" t="s">
        <v>673</v>
      </c>
      <c r="C243" s="19" t="s">
        <v>674</v>
      </c>
      <c r="D243" s="18" t="s">
        <v>675</v>
      </c>
      <c r="E243" s="20" t="str">
        <f>HYPERLINK("https://alsi.kz/ru/catalog/usiliteli-konvertory-adaptery-kontrollery-/kommutator-hp-enterprise-1950-24g-2sfp-2xgt-l2-jg960aabb/", "https://alsi.kz/ru/catalog/usiliteli-konvertory-adaptery-kontrollery-/kommutator-hp-enterprise-1950-24g-2sfp-2xgt-l2-jg960aabb/")</f>
        <v>https://alsi.kz/ru/catalog/usiliteli-konvertory-adaptery-kontrollery-/kommutator-hp-enterprise-1950-24g-2sfp-2xgt-l2-jg960aabb/</v>
      </c>
    </row>
    <row r="244" spans="1:5" outlineLevel="3">
      <c r="A244" s="18">
        <v>133720</v>
      </c>
      <c r="B244" s="18" t="s">
        <v>676</v>
      </c>
      <c r="C244" s="19" t="s">
        <v>677</v>
      </c>
      <c r="D244" s="18" t="s">
        <v>678</v>
      </c>
      <c r="E244" s="20" t="str">
        <f>HYPERLINK("https://alsi.kz/ru/catalog/usiliteli-konvertory-adaptery-kontrollery-/kommutator-hp-enterprise-aruba-2530-48-switch-j9781aabb/", "https://alsi.kz/ru/catalog/usiliteli-konvertory-adaptery-kontrollery-/kommutator-hp-enterprise-aruba-2530-48-switch-j9781aabb/")</f>
        <v>https://alsi.kz/ru/catalog/usiliteli-konvertory-adaptery-kontrollery-/kommutator-hp-enterprise-aruba-2530-48-switch-j9781aabb/</v>
      </c>
    </row>
    <row r="245" spans="1:5" outlineLevel="3">
      <c r="A245" s="18">
        <v>172810</v>
      </c>
      <c r="B245" s="18" t="s">
        <v>679</v>
      </c>
      <c r="C245" s="19" t="s">
        <v>680</v>
      </c>
      <c r="D245" s="18" t="s">
        <v>681</v>
      </c>
      <c r="E245" s="20" t="str">
        <f>HYPERLINK("https://alsi.kz/ru/catalog/usiliteli-konvertory-adaptery-kontrollery-/kommutator-hpe-aruba-2930f-24g-4sfp-switch-jl259aabb/", "https://alsi.kz/ru/catalog/usiliteli-konvertory-adaptery-kontrollery-/kommutator-hpe-aruba-2930f-24g-4sfp-switch-jl259aabb/")</f>
        <v>https://alsi.kz/ru/catalog/usiliteli-konvertory-adaptery-kontrollery-/kommutator-hpe-aruba-2930f-24g-4sfp-switch-jl259aabb/</v>
      </c>
    </row>
    <row r="246" spans="1:5" outlineLevel="3">
      <c r="A246" s="18">
        <v>186188</v>
      </c>
      <c r="B246" s="18" t="s">
        <v>682</v>
      </c>
      <c r="C246" s="19" t="s">
        <v>683</v>
      </c>
      <c r="D246" s="18" t="s">
        <v>684</v>
      </c>
      <c r="E246" s="20" t="str">
        <f>HYPERLINK("https://alsi.kz/ru/catalog/usiliteli-konvertory-adaptery-kontrollery-/kommutator-hpe-aruba-2930f-24g-4sfp-switch-jl253aabb/", "https://alsi.kz/ru/catalog/usiliteli-konvertory-adaptery-kontrollery-/kommutator-hpe-aruba-2930f-24g-4sfp-switch-jl253aabb/")</f>
        <v>https://alsi.kz/ru/catalog/usiliteli-konvertory-adaptery-kontrollery-/kommutator-hpe-aruba-2930f-24g-4sfp-switch-jl253aabb/</v>
      </c>
    </row>
    <row r="247" spans="1:5" outlineLevel="3">
      <c r="A247" s="18">
        <v>198926</v>
      </c>
      <c r="B247" s="18" t="s">
        <v>685</v>
      </c>
      <c r="C247" s="19" t="s">
        <v>686</v>
      </c>
      <c r="D247" s="18" t="s">
        <v>687</v>
      </c>
      <c r="E247" s="20" t="str">
        <f>HYPERLINK("https://alsi.kz/ru/catalog/usiliteli-konvertory-adaptery-kontrollery-/kommutator-hpe-aruba-2930f-24g-poe-4sfp-switch-jl261aabb/", "https://alsi.kz/ru/catalog/usiliteli-konvertory-adaptery-kontrollery-/kommutator-hpe-aruba-2930f-24g-poe-4sfp-switch-jl261aabb/")</f>
        <v>https://alsi.kz/ru/catalog/usiliteli-konvertory-adaptery-kontrollery-/kommutator-hpe-aruba-2930f-24g-poe-4sfp-switch-jl261aabb/</v>
      </c>
    </row>
    <row r="248" spans="1:5" outlineLevel="3">
      <c r="A248" s="18">
        <v>220118</v>
      </c>
      <c r="B248" s="18" t="s">
        <v>688</v>
      </c>
      <c r="C248" s="19" t="s">
        <v>689</v>
      </c>
      <c r="D248" s="18" t="s">
        <v>690</v>
      </c>
      <c r="E248" s="20" t="str">
        <f>HYPERLINK("https://alsi.kz/ru/catalog/usiliteli-konvertory-adaptery-kontrollery-/kommutator-hpe-aruba-2930f-48g-4sfp-switch-jl260aabb/", "https://alsi.kz/ru/catalog/usiliteli-konvertory-adaptery-kontrollery-/kommutator-hpe-aruba-2930f-48g-4sfp-switch-jl260aabb/")</f>
        <v>https://alsi.kz/ru/catalog/usiliteli-konvertory-adaptery-kontrollery-/kommutator-hpe-aruba-2930f-48g-4sfp-switch-jl260aabb/</v>
      </c>
    </row>
    <row r="249" spans="1:5" outlineLevel="3">
      <c r="A249" s="18">
        <v>190466</v>
      </c>
      <c r="B249" s="18" t="s">
        <v>691</v>
      </c>
      <c r="C249" s="19" t="s">
        <v>692</v>
      </c>
      <c r="D249" s="18" t="s">
        <v>693</v>
      </c>
      <c r="E249" s="20" t="str">
        <f>HYPERLINK("https://alsi.kz/ru/catalog/usiliteli-konvertory-adaptery-kontrollery-/kommutator-hpe-aruba-2930f-48g-4sfp-switch-jl254aabb/", "https://alsi.kz/ru/catalog/usiliteli-konvertory-adaptery-kontrollery-/kommutator-hpe-aruba-2930f-48g-4sfp-switch-jl254aabb/")</f>
        <v>https://alsi.kz/ru/catalog/usiliteli-konvertory-adaptery-kontrollery-/kommutator-hpe-aruba-2930f-48g-4sfp-switch-jl254aabb/</v>
      </c>
    </row>
    <row r="250" spans="1:5" outlineLevel="3">
      <c r="A250" s="18">
        <v>192303</v>
      </c>
      <c r="B250" s="18" t="s">
        <v>694</v>
      </c>
      <c r="C250" s="19" t="s">
        <v>695</v>
      </c>
      <c r="D250" s="18" t="s">
        <v>696</v>
      </c>
      <c r="E250" s="20" t="str">
        <f>HYPERLINK("https://alsi.kz/ru/catalog/usiliteli-konvertory-adaptery-kontrollery-/kommutator-hpe-aruba-2930f-48g-poe-4sfp-switch-jl262aabb/", "https://alsi.kz/ru/catalog/usiliteli-konvertory-adaptery-kontrollery-/kommutator-hpe-aruba-2930f-48g-poe-4sfp-switch-jl262aabb/")</f>
        <v>https://alsi.kz/ru/catalog/usiliteli-konvertory-adaptery-kontrollery-/kommutator-hpe-aruba-2930f-48g-poe-4sfp-switch-jl262aabb/</v>
      </c>
    </row>
    <row r="251" spans="1:5" outlineLevel="3">
      <c r="A251" s="18">
        <v>201247</v>
      </c>
      <c r="B251" s="18" t="s">
        <v>697</v>
      </c>
      <c r="C251" s="19" t="s">
        <v>698</v>
      </c>
      <c r="D251" s="18" t="s">
        <v>699</v>
      </c>
      <c r="E251" s="20" t="str">
        <f>HYPERLINK("https://alsi.kz/ru/catalog/usiliteli-konvertory-adaptery-kontrollery-/kommutator-hpe-aruba-2930f-8g-poe-2sfp-switch-jl258aabb/", "https://alsi.kz/ru/catalog/usiliteli-konvertory-adaptery-kontrollery-/kommutator-hpe-aruba-2930f-8g-poe-2sfp-switch-jl258aabb/")</f>
        <v>https://alsi.kz/ru/catalog/usiliteli-konvertory-adaptery-kontrollery-/kommutator-hpe-aruba-2930f-8g-poe-2sfp-switch-jl258aabb/</v>
      </c>
    </row>
    <row r="252" spans="1:5" outlineLevel="3">
      <c r="A252" s="18">
        <v>219465</v>
      </c>
      <c r="B252" s="18" t="s">
        <v>700</v>
      </c>
      <c r="C252" s="19" t="s">
        <v>701</v>
      </c>
      <c r="D252" s="18" t="s">
        <v>702</v>
      </c>
      <c r="E252" s="20" t="str">
        <f>HYPERLINK("https://alsi.kz/ru/catalog/usiliteli-konvertory-adaptery-kontrollery-/kommutator-hp-enterprise-aruba-6000-24g-4sfp-switch-r8n88aabb/", "https://alsi.kz/ru/catalog/usiliteli-konvertory-adaptery-kontrollery-/kommutator-hp-enterprise-aruba-6000-24g-4sfp-switch-r8n88aabb/")</f>
        <v>https://alsi.kz/ru/catalog/usiliteli-konvertory-adaptery-kontrollery-/kommutator-hp-enterprise-aruba-6000-24g-4sfp-switch-r8n88aabb/</v>
      </c>
    </row>
    <row r="253" spans="1:5" outlineLevel="3">
      <c r="A253" s="18">
        <v>227390</v>
      </c>
      <c r="B253" s="18" t="s">
        <v>703</v>
      </c>
      <c r="C253" s="19" t="s">
        <v>704</v>
      </c>
      <c r="D253" s="18" t="s">
        <v>705</v>
      </c>
      <c r="E253" s="20" t="str">
        <f>HYPERLINK("https://alsi.kz/ru/catalog/usiliteli-konvertory-adaptery-kontrollery-/kommutator-hpe-aruba-cx-10000-48y6c-distributed-services-back-to-front-6-fans-2-power-supplies-bundl/", "https://alsi.kz/ru/catalog/usiliteli-konvertory-adaptery-kontrollery-/kommutator-hpe-aruba-cx-10000-48y6c-distributed-services-back-to-front-6-fans-2-power-supplies-bundl/")</f>
        <v>https://alsi.kz/ru/catalog/usiliteli-konvertory-adaptery-kontrollery-/kommutator-hpe-aruba-cx-10000-48y6c-distributed-services-back-to-front-6-fans-2-power-supplies-bundl/</v>
      </c>
    </row>
    <row r="254" spans="1:5" outlineLevel="3">
      <c r="A254" s="18">
        <v>230662</v>
      </c>
      <c r="B254" s="18" t="s">
        <v>706</v>
      </c>
      <c r="C254" s="19" t="s">
        <v>707</v>
      </c>
      <c r="D254" s="18" t="s">
        <v>708</v>
      </c>
      <c r="E254" s="20" t="str">
        <f>HYPERLINK("https://alsi.kz/ru/catalog/usiliteli-konvertory-adaptery-kontrollery-/kommutator-hp-enterprise-aruba-instant-on-1430-8g-class4-poe-64w-switch-r8r46aabb/", "https://alsi.kz/ru/catalog/usiliteli-konvertory-adaptery-kontrollery-/kommutator-hp-enterprise-aruba-instant-on-1430-8g-class4-poe-64w-switch-r8r46aabb/")</f>
        <v>https://alsi.kz/ru/catalog/usiliteli-konvertory-adaptery-kontrollery-/kommutator-hp-enterprise-aruba-instant-on-1430-8g-class4-poe-64w-switch-r8r46aabb/</v>
      </c>
    </row>
    <row r="255" spans="1:5" outlineLevel="3">
      <c r="A255" s="18">
        <v>222145</v>
      </c>
      <c r="B255" s="18" t="s">
        <v>709</v>
      </c>
      <c r="C255" s="19" t="s">
        <v>710</v>
      </c>
      <c r="D255" s="18" t="s">
        <v>711</v>
      </c>
      <c r="E255" s="20" t="str">
        <f>HYPERLINK("https://alsi.kz/ru/catalog/usiliteli-konvertory-adaptery-kontrollery-/kommutator-hp-enterprise-aruba-instant-on-1830-24g-12p-class4-poe-2sfp-195w-switch-jl813aabb/", "https://alsi.kz/ru/catalog/usiliteli-konvertory-adaptery-kontrollery-/kommutator-hp-enterprise-aruba-instant-on-1830-24g-12p-class4-poe-2sfp-195w-switch-jl813aabb/")</f>
        <v>https://alsi.kz/ru/catalog/usiliteli-konvertory-adaptery-kontrollery-/kommutator-hp-enterprise-aruba-instant-on-1830-24g-12p-class4-poe-2sfp-195w-switch-jl813aabb/</v>
      </c>
    </row>
    <row r="256" spans="1:5" outlineLevel="3">
      <c r="A256" s="18">
        <v>222147</v>
      </c>
      <c r="B256" s="18" t="s">
        <v>712</v>
      </c>
      <c r="C256" s="19" t="s">
        <v>713</v>
      </c>
      <c r="D256" s="18" t="s">
        <v>714</v>
      </c>
      <c r="E256" s="20" t="str">
        <f>HYPERLINK("https://alsi.kz/ru/catalog/usiliteli-konvertory-adaptery-kontrollery-/kommutator-hp-enterprise-aruba-instant-on-1830-48g-24p-class4-poe-4sfp-370w-switch-jl815aabb/", "https://alsi.kz/ru/catalog/usiliteli-konvertory-adaptery-kontrollery-/kommutator-hp-enterprise-aruba-instant-on-1830-48g-24p-class4-poe-4sfp-370w-switch-jl815aabb/")</f>
        <v>https://alsi.kz/ru/catalog/usiliteli-konvertory-adaptery-kontrollery-/kommutator-hp-enterprise-aruba-instant-on-1830-48g-24p-class4-poe-4sfp-370w-switch-jl815aabb/</v>
      </c>
    </row>
    <row r="257" spans="1:5" outlineLevel="3">
      <c r="A257" s="18">
        <v>222146</v>
      </c>
      <c r="B257" s="18" t="s">
        <v>715</v>
      </c>
      <c r="C257" s="19" t="s">
        <v>716</v>
      </c>
      <c r="D257" s="18" t="s">
        <v>717</v>
      </c>
      <c r="E257" s="20" t="str">
        <f>HYPERLINK("https://alsi.kz/ru/catalog/usiliteli-konvertory-adaptery-kontrollery-/kommutator-hp-enterprise-aruba-instant-on-1830-48g-4sfp-switch-jl814aabb/", "https://alsi.kz/ru/catalog/usiliteli-konvertory-adaptery-kontrollery-/kommutator-hp-enterprise-aruba-instant-on-1830-48g-4sfp-switch-jl814aabb/")</f>
        <v>https://alsi.kz/ru/catalog/usiliteli-konvertory-adaptery-kontrollery-/kommutator-hp-enterprise-aruba-instant-on-1830-48g-4sfp-switch-jl814aabb/</v>
      </c>
    </row>
    <row r="258" spans="1:5" outlineLevel="3">
      <c r="A258" s="18">
        <v>222143</v>
      </c>
      <c r="B258" s="18" t="s">
        <v>718</v>
      </c>
      <c r="C258" s="19" t="s">
        <v>719</v>
      </c>
      <c r="D258" s="18" t="s">
        <v>720</v>
      </c>
      <c r="E258" s="20" t="str">
        <f>HYPERLINK("https://alsi.kz/ru/catalog/usiliteli-konvertory-adaptery-kontrollery-/kommutator-hp-enterprise-aruba-instant-on-1830-8g-4p-class4-poe-65w-switch-jl811aabb/", "https://alsi.kz/ru/catalog/usiliteli-konvertory-adaptery-kontrollery-/kommutator-hp-enterprise-aruba-instant-on-1830-8g-4p-class4-poe-65w-switch-jl811aabb/")</f>
        <v>https://alsi.kz/ru/catalog/usiliteli-konvertory-adaptery-kontrollery-/kommutator-hp-enterprise-aruba-instant-on-1830-8g-4p-class4-poe-65w-switch-jl811aabb/</v>
      </c>
    </row>
    <row r="259" spans="1:5" outlineLevel="3">
      <c r="A259" s="18">
        <v>206312</v>
      </c>
      <c r="B259" s="18" t="s">
        <v>721</v>
      </c>
      <c r="C259" s="19" t="s">
        <v>722</v>
      </c>
      <c r="D259" s="18" t="s">
        <v>723</v>
      </c>
      <c r="E259" s="20" t="str">
        <f>HYPERLINK("https://alsi.kz/ru/catalog/usiliteli-konvertory-adaptery-kontrollery-/kommutator-hp-enterprise-aruba-instant-on-1930-24g-4sfpsfp-switch-jl682aabb/", "https://alsi.kz/ru/catalog/usiliteli-konvertory-adaptery-kontrollery-/kommutator-hp-enterprise-aruba-instant-on-1930-24g-4sfpsfp-switch-jl682aabb/")</f>
        <v>https://alsi.kz/ru/catalog/usiliteli-konvertory-adaptery-kontrollery-/kommutator-hp-enterprise-aruba-instant-on-1930-24g-4sfpsfp-switch-jl682aabb/</v>
      </c>
    </row>
    <row r="260" spans="1:5" outlineLevel="3">
      <c r="A260" s="18">
        <v>229145</v>
      </c>
      <c r="B260" s="18" t="s">
        <v>724</v>
      </c>
      <c r="C260" s="19" t="s">
        <v>725</v>
      </c>
      <c r="D260" s="18" t="s">
        <v>726</v>
      </c>
      <c r="E260" s="20" t="str">
        <f>HYPERLINK("https://alsi.kz/ru/catalog/usiliteli-konvertory-adaptery-kontrollery-/kommutator-hp-enterprise-aruba-instant-on-1930-24g-class4-poe-4sfpsfp-370w-switch-jl684babb/", "https://alsi.kz/ru/catalog/usiliteli-konvertory-adaptery-kontrollery-/kommutator-hp-enterprise-aruba-instant-on-1930-24g-class4-poe-4sfpsfp-370w-switch-jl684babb/")</f>
        <v>https://alsi.kz/ru/catalog/usiliteli-konvertory-adaptery-kontrollery-/kommutator-hp-enterprise-aruba-instant-on-1930-24g-class4-poe-4sfpsfp-370w-switch-jl684babb/</v>
      </c>
    </row>
    <row r="261" spans="1:5" outlineLevel="3">
      <c r="A261" s="18">
        <v>229146</v>
      </c>
      <c r="B261" s="18" t="s">
        <v>727</v>
      </c>
      <c r="C261" s="19" t="s">
        <v>728</v>
      </c>
      <c r="D261" s="18" t="s">
        <v>729</v>
      </c>
      <c r="E261" s="20" t="str">
        <f>HYPERLINK("https://alsi.kz/ru/catalog/usiliteli-konvertory-adaptery-kontrollery-/kommutator-hpe-aruba-instant-on-1930-48g-class4-poe-4sfpsfp-370w-switch-jl686babb/", "https://alsi.kz/ru/catalog/usiliteli-konvertory-adaptery-kontrollery-/kommutator-hpe-aruba-instant-on-1930-48g-class4-poe-4sfpsfp-370w-switch-jl686babb/")</f>
        <v>https://alsi.kz/ru/catalog/usiliteli-konvertory-adaptery-kontrollery-/kommutator-hpe-aruba-instant-on-1930-48g-class4-poe-4sfpsfp-370w-switch-jl686babb/</v>
      </c>
    </row>
    <row r="262" spans="1:5" outlineLevel="3">
      <c r="A262" s="18">
        <v>206310</v>
      </c>
      <c r="B262" s="18" t="s">
        <v>730</v>
      </c>
      <c r="C262" s="19" t="s">
        <v>731</v>
      </c>
      <c r="D262" s="18" t="s">
        <v>732</v>
      </c>
      <c r="E262" s="20" t="str">
        <f>HYPERLINK("https://alsi.kz/ru/catalog/usiliteli-konvertory-adaptery-kontrollery-/kommutator-hp-enterprise-aruba-instant-on-1930-8g-2sfp-switch-jl680aabb/", "https://alsi.kz/ru/catalog/usiliteli-konvertory-adaptery-kontrollery-/kommutator-hp-enterprise-aruba-instant-on-1930-8g-2sfp-switch-jl680aabb/")</f>
        <v>https://alsi.kz/ru/catalog/usiliteli-konvertory-adaptery-kontrollery-/kommutator-hp-enterprise-aruba-instant-on-1930-8g-2sfp-switch-jl680aabb/</v>
      </c>
    </row>
    <row r="263" spans="1:5" outlineLevel="3">
      <c r="A263" s="18">
        <v>219460</v>
      </c>
      <c r="B263" s="18" t="s">
        <v>733</v>
      </c>
      <c r="C263" s="19" t="s">
        <v>734</v>
      </c>
      <c r="D263" s="18" t="s">
        <v>735</v>
      </c>
      <c r="E263" s="20" t="str">
        <f>HYPERLINK("https://alsi.kz/ru/catalog/usiliteli-konvertory-adaptery-kontrollery-/kommutator-hp-enterprise-aruba-instant-on-1960-12xgt-4sfp-switch-jl805aabb/", "https://alsi.kz/ru/catalog/usiliteli-konvertory-adaptery-kontrollery-/kommutator-hp-enterprise-aruba-instant-on-1960-12xgt-4sfp-switch-jl805aabb/")</f>
        <v>https://alsi.kz/ru/catalog/usiliteli-konvertory-adaptery-kontrollery-/kommutator-hp-enterprise-aruba-instant-on-1960-12xgt-4sfp-switch-jl805aabb/</v>
      </c>
    </row>
    <row r="264" spans="1:5" outlineLevel="3">
      <c r="A264" s="18">
        <v>222142</v>
      </c>
      <c r="B264" s="18" t="s">
        <v>736</v>
      </c>
      <c r="C264" s="19" t="s">
        <v>737</v>
      </c>
      <c r="D264" s="18" t="s">
        <v>738</v>
      </c>
      <c r="E264" s="20" t="str">
        <f>HYPERLINK("https://alsi.kz/ru/catalog/usiliteli-konvertory-adaptery-kontrollery-/kommutator-hp-enterprise-aruba-instant-on-1960-24g-20p-class4-4p-class6-poe-2xgt-2sfp-370w-switch-/", "https://alsi.kz/ru/catalog/usiliteli-konvertory-adaptery-kontrollery-/kommutator-hp-enterprise-aruba-instant-on-1960-24g-20p-class4-4p-class6-poe-2xgt-2sfp-370w-switch-/")</f>
        <v>https://alsi.kz/ru/catalog/usiliteli-konvertory-adaptery-kontrollery-/kommutator-hp-enterprise-aruba-instant-on-1960-24g-20p-class4-4p-class6-poe-2xgt-2sfp-370w-switch-/</v>
      </c>
    </row>
    <row r="265" spans="1:5" outlineLevel="3">
      <c r="A265" s="18">
        <v>224592</v>
      </c>
      <c r="B265" s="18" t="s">
        <v>739</v>
      </c>
      <c r="C265" s="19" t="s">
        <v>740</v>
      </c>
      <c r="D265" s="18" t="s">
        <v>741</v>
      </c>
      <c r="E265" s="20" t="str">
        <f>HYPERLINK("https://alsi.kz/ru/catalog/usiliteli-konvertory-adaptery-kontrollery-/kommutator-hp-enterprise-aruba-instant-on-1960-24g-2xgt-2sfp-switch-jl806aabb/", "https://alsi.kz/ru/catalog/usiliteli-konvertory-adaptery-kontrollery-/kommutator-hp-enterprise-aruba-instant-on-1960-24g-2xgt-2sfp-switch-jl806aabb/")</f>
        <v>https://alsi.kz/ru/catalog/usiliteli-konvertory-adaptery-kontrollery-/kommutator-hp-enterprise-aruba-instant-on-1960-24g-2xgt-2sfp-switch-jl806aabb/</v>
      </c>
    </row>
    <row r="266" spans="1:5" outlineLevel="3">
      <c r="A266" s="18">
        <v>224623</v>
      </c>
      <c r="B266" s="18" t="s">
        <v>742</v>
      </c>
      <c r="C266" s="19" t="s">
        <v>743</v>
      </c>
      <c r="D266" s="18" t="s">
        <v>744</v>
      </c>
      <c r="E266" s="20" t="str">
        <f>HYPERLINK("https://alsi.kz/ru/catalog/usiliteli-konvertory-adaptery-kontrollery-/kommutator-hp-enterprise-aruba-instant-on-1960-48g-40p-class4-8p-class6-poe-2xgt-2sfp-600w-switch-/", "https://alsi.kz/ru/catalog/usiliteli-konvertory-adaptery-kontrollery-/kommutator-hp-enterprise-aruba-instant-on-1960-48g-40p-class4-8p-class6-poe-2xgt-2sfp-600w-switch-/")</f>
        <v>https://alsi.kz/ru/catalog/usiliteli-konvertory-adaptery-kontrollery-/kommutator-hp-enterprise-aruba-instant-on-1960-48g-40p-class4-8p-class6-poe-2xgt-2sfp-600w-switch-/</v>
      </c>
    </row>
    <row r="267" spans="1:5" outlineLevel="3">
      <c r="A267" s="18">
        <v>255065</v>
      </c>
      <c r="B267" s="18" t="s">
        <v>745</v>
      </c>
      <c r="C267" s="19" t="s">
        <v>746</v>
      </c>
      <c r="D267" s="18" t="s">
        <v>747</v>
      </c>
      <c r="E267" s="20" t="str">
        <f>HYPERLINK("https://alsi.kz/ru/catalog/usiliteli-konvertory-adaptery-kontrollery-/kommutator-hpe-aruba-networking-cx-6000-12p-10m100m1g-class4-poe-2p-sfp-1g-139w-switch-r8n89babb/", "https://alsi.kz/ru/catalog/usiliteli-konvertory-adaptery-kontrollery-/kommutator-hpe-aruba-networking-cx-6000-12p-10m100m1g-class4-poe-2p-sfp-1g-139w-switch-r8n89babb/")</f>
        <v>https://alsi.kz/ru/catalog/usiliteli-konvertory-adaptery-kontrollery-/kommutator-hpe-aruba-networking-cx-6000-12p-10m100m1g-class4-poe-2p-sfp-1g-139w-switch-r8n89babb/</v>
      </c>
    </row>
    <row r="268" spans="1:5" outlineLevel="3">
      <c r="A268" s="18">
        <v>255066</v>
      </c>
      <c r="B268" s="18" t="s">
        <v>748</v>
      </c>
      <c r="C268" s="19" t="s">
        <v>749</v>
      </c>
      <c r="D268" s="18" t="s">
        <v>750</v>
      </c>
      <c r="E268" s="20" t="str">
        <f>HYPERLINK("https://alsi.kz/ru/catalog/usiliteli-konvertory-adaptery-kontrollery-/kommutator-hpe-aruba-networking-cx-6000-48p-10m100m1g-class4-poe-4p-sfp-1g-370w-switch-r8n85babb/", "https://alsi.kz/ru/catalog/usiliteli-konvertory-adaptery-kontrollery-/kommutator-hpe-aruba-networking-cx-6000-48p-10m100m1g-class4-poe-4p-sfp-1g-370w-switch-r8n85babb/")</f>
        <v>https://alsi.kz/ru/catalog/usiliteli-konvertory-adaptery-kontrollery-/kommutator-hpe-aruba-networking-cx-6000-48p-10m100m1g-class4-poe-4p-sfp-1g-370w-switch-r8n85babb/</v>
      </c>
    </row>
    <row r="269" spans="1:5" outlineLevel="3">
      <c r="A269" s="18">
        <v>253685</v>
      </c>
      <c r="B269" s="18" t="s">
        <v>751</v>
      </c>
      <c r="C269" s="19" t="s">
        <v>752</v>
      </c>
      <c r="D269" s="18" t="s">
        <v>753</v>
      </c>
      <c r="E269" s="20" t="str">
        <f>HYPERLINK("https://alsi.kz/ru/catalog/usiliteli-konvertory-adaptery-kontrollery-/kommutator-hpe-hpe-aruba-networking-6000-24g-class4-poe-4sfp-370w-switch-r8n87babb/", "https://alsi.kz/ru/catalog/usiliteli-konvertory-adaptery-kontrollery-/kommutator-hpe-hpe-aruba-networking-6000-24g-class4-poe-4sfp-370w-switch-r8n87babb/")</f>
        <v>https://alsi.kz/ru/catalog/usiliteli-konvertory-adaptery-kontrollery-/kommutator-hpe-hpe-aruba-networking-6000-24g-class4-poe-4sfp-370w-switch-r8n87babb/</v>
      </c>
    </row>
    <row r="270" spans="1:5" outlineLevel="3">
      <c r="A270" s="18">
        <v>227391</v>
      </c>
      <c r="B270" s="18" t="s">
        <v>754</v>
      </c>
      <c r="C270" s="19" t="s">
        <v>755</v>
      </c>
      <c r="D270" s="18" t="s">
        <v>756</v>
      </c>
      <c r="E270" s="20" t="str">
        <f>HYPERLINK("https://alsi.kz/ru/catalog/usiliteli-konvertory-adaptery-kontrollery-/komplekt-napravlyayushchih-hpe-aruba-cx-10000-1u-2-post-rack-mount-kit-r8r55a/", "https://alsi.kz/ru/catalog/usiliteli-konvertory-adaptery-kontrollery-/komplekt-napravlyayushchih-hpe-aruba-cx-10000-1u-2-post-rack-mount-kit-r8r55a/")</f>
        <v>https://alsi.kz/ru/catalog/usiliteli-konvertory-adaptery-kontrollery-/komplekt-napravlyayushchih-hpe-aruba-cx-10000-1u-2-post-rack-mount-kit-r8r55a/</v>
      </c>
    </row>
    <row r="271" spans="1:5" outlineLevel="3">
      <c r="A271" s="18">
        <v>227392</v>
      </c>
      <c r="B271" s="18" t="s">
        <v>757</v>
      </c>
      <c r="C271" s="19" t="s">
        <v>758</v>
      </c>
      <c r="D271" s="18" t="s">
        <v>759</v>
      </c>
      <c r="E271" s="20" t="str">
        <f>HYPERLINK("https://alsi.kz/ru/catalog/usiliteli-konvertory-adaptery-kontrollery-/licenziya-programmnogo-obespecheniya-hpe-aruba-stateful-firewallzero-trust-segmentationtelemetryddos/", "https://alsi.kz/ru/catalog/usiliteli-konvertory-adaptery-kontrollery-/licenziya-programmnogo-obespecheniya-hpe-aruba-stateful-firewallzero-trust-segmentationtelemetryddos/")</f>
        <v>https://alsi.kz/ru/catalog/usiliteli-konvertory-adaptery-kontrollery-/licenziya-programmnogo-obespecheniya-hpe-aruba-stateful-firewallzero-trust-segmentationtelemetryddos/</v>
      </c>
    </row>
    <row r="272" spans="1:5" outlineLevel="3">
      <c r="A272" s="18">
        <v>241945</v>
      </c>
      <c r="B272" s="18" t="s">
        <v>760</v>
      </c>
      <c r="C272" s="19" t="s">
        <v>761</v>
      </c>
      <c r="D272" s="18" t="s">
        <v>762</v>
      </c>
      <c r="E272" s="20" t="str">
        <f>HYPERLINK("https://alsi.kz/ru/catalog/usiliteli-konvertory-adaptery-kontrollery-/modem-hpe-aruba-usb-lte-modem-r8f34a/", "https://alsi.kz/ru/catalog/usiliteli-konvertory-adaptery-kontrollery-/modem-hpe-aruba-usb-lte-modem-r8f34a/")</f>
        <v>https://alsi.kz/ru/catalog/usiliteli-konvertory-adaptery-kontrollery-/modem-hpe-aruba-usb-lte-modem-r8f34a/</v>
      </c>
    </row>
    <row r="273" spans="1:5" outlineLevel="3">
      <c r="A273" s="18">
        <v>201254</v>
      </c>
      <c r="B273" s="18" t="s">
        <v>763</v>
      </c>
      <c r="C273" s="19" t="s">
        <v>764</v>
      </c>
      <c r="D273" s="18" t="s">
        <v>765</v>
      </c>
      <c r="E273" s="20" t="str">
        <f>HYPERLINK("https://alsi.kz/ru/catalog/usiliteli-konvertory-adaptery-kontrollery-/montajnyy-nabor-hp-enterprise-aruba-ap-mnt-d-ap-mount-bracket-individual-r3j18a/", "https://alsi.kz/ru/catalog/usiliteli-konvertory-adaptery-kontrollery-/montajnyy-nabor-hp-enterprise-aruba-ap-mnt-d-ap-mount-bracket-individual-r3j18a/")</f>
        <v>https://alsi.kz/ru/catalog/usiliteli-konvertory-adaptery-kontrollery-/montajnyy-nabor-hp-enterprise-aruba-ap-mnt-d-ap-mount-bracket-individual-r3j18a/</v>
      </c>
    </row>
    <row r="274" spans="1:5" outlineLevel="3">
      <c r="A274" s="18">
        <v>234200</v>
      </c>
      <c r="B274" s="18" t="s">
        <v>766</v>
      </c>
      <c r="C274" s="19" t="s">
        <v>767</v>
      </c>
      <c r="D274" s="18" t="s">
        <v>768</v>
      </c>
      <c r="E274" s="20" t="str">
        <f>HYPERLINK("https://alsi.kz/ru/catalog/usiliteli-konvertory-adaptery-kontrollery-/montajnyy-nabor-hpe-aruba-instant-on-ap25-flush-mount-sleeve-r9b36a/", "https://alsi.kz/ru/catalog/usiliteli-konvertory-adaptery-kontrollery-/montajnyy-nabor-hpe-aruba-instant-on-ap25-flush-mount-sleeve-r9b36a/")</f>
        <v>https://alsi.kz/ru/catalog/usiliteli-konvertory-adaptery-kontrollery-/montajnyy-nabor-hpe-aruba-instant-on-ap25-flush-mount-sleeve-r9b36a/</v>
      </c>
    </row>
    <row r="275" spans="1:5" outlineLevel="3">
      <c r="A275" s="18">
        <v>218867</v>
      </c>
      <c r="B275" s="18" t="s">
        <v>769</v>
      </c>
      <c r="C275" s="19" t="s">
        <v>770</v>
      </c>
      <c r="D275" s="18" t="s">
        <v>771</v>
      </c>
      <c r="E275" s="20" t="str">
        <f>HYPERLINK("https://alsi.kz/ru/catalog/usiliteli-konvertory-adaptery-kontrollery-/opciya-hp-enterprise-aruba-instant-on-ap22-flush-mount-sleeve-r6p90a/", "https://alsi.kz/ru/catalog/usiliteli-konvertory-adaptery-kontrollery-/opciya-hp-enterprise-aruba-instant-on-ap22-flush-mount-sleeve-r6p90a/")</f>
        <v>https://alsi.kz/ru/catalog/usiliteli-konvertory-adaptery-kontrollery-/opciya-hp-enterprise-aruba-instant-on-ap22-flush-mount-sleeve-r6p90a/</v>
      </c>
    </row>
    <row r="276" spans="1:5" outlineLevel="3">
      <c r="A276" s="18">
        <v>217197</v>
      </c>
      <c r="B276" s="18" t="s">
        <v>772</v>
      </c>
      <c r="C276" s="19" t="s">
        <v>773</v>
      </c>
      <c r="D276" s="18" t="s">
        <v>774</v>
      </c>
      <c r="E276" s="20" t="str">
        <f>HYPERLINK("https://alsi.kz/ru/catalog/usiliteli-konvertory-adaptery-kontrollery-/radiomost-ubiquiti-powerbeam-pbe-m5-300-pbe-m5-300/", "https://alsi.kz/ru/catalog/usiliteli-konvertory-adaptery-kontrollery-/radiomost-ubiquiti-powerbeam-pbe-m5-300-pbe-m5-300/")</f>
        <v>https://alsi.kz/ru/catalog/usiliteli-konvertory-adaptery-kontrollery-/radiomost-ubiquiti-powerbeam-pbe-m5-300-pbe-m5-300/</v>
      </c>
    </row>
    <row r="277" spans="1:5" outlineLevel="3">
      <c r="A277" s="18">
        <v>244282</v>
      </c>
      <c r="B277" s="18" t="s">
        <v>775</v>
      </c>
      <c r="C277" s="19" t="s">
        <v>776</v>
      </c>
      <c r="D277" s="18" t="s">
        <v>777</v>
      </c>
      <c r="E277" s="20" t="str">
        <f>HYPERLINK("https://alsi.kz/ru/catalog/usiliteli-konvertory-adaptery-kontrollery-/tochka-dostupa-hpe-anw-ap-503-rw-campus-ap-r8m98a/", "https://alsi.kz/ru/catalog/usiliteli-konvertory-adaptery-kontrollery-/tochka-dostupa-hpe-anw-ap-503-rw-campus-ap-r8m98a/")</f>
        <v>https://alsi.kz/ru/catalog/usiliteli-konvertory-adaptery-kontrollery-/tochka-dostupa-hpe-anw-ap-503-rw-campus-ap-r8m98a/</v>
      </c>
    </row>
    <row r="278" spans="1:5" outlineLevel="3">
      <c r="A278" s="18">
        <v>201252</v>
      </c>
      <c r="B278" s="18" t="s">
        <v>778</v>
      </c>
      <c r="C278" s="19" t="s">
        <v>779</v>
      </c>
      <c r="D278" s="18" t="s">
        <v>780</v>
      </c>
      <c r="E278" s="20" t="str">
        <f>HYPERLINK("https://alsi.kz/ru/catalog/usiliteli-konvertory-adaptery-kontrollery-/tochka-dostupa-hpe-aruba-ap-515-rw-unified-access-point-q9h62a/", "https://alsi.kz/ru/catalog/usiliteli-konvertory-adaptery-kontrollery-/tochka-dostupa-hpe-aruba-ap-515-rw-unified-access-point-q9h62a/")</f>
        <v>https://alsi.kz/ru/catalog/usiliteli-konvertory-adaptery-kontrollery-/tochka-dostupa-hpe-aruba-ap-515-rw-unified-access-point-q9h62a/</v>
      </c>
    </row>
    <row r="279" spans="1:5" outlineLevel="3">
      <c r="A279" s="18">
        <v>196909</v>
      </c>
      <c r="B279" s="18" t="s">
        <v>781</v>
      </c>
      <c r="C279" s="19" t="s">
        <v>782</v>
      </c>
      <c r="D279" s="18" t="s">
        <v>783</v>
      </c>
      <c r="E279" s="20" t="str">
        <f>HYPERLINK("https://alsi.kz/ru/catalog/usiliteli-konvertory-adaptery-kontrollery-/tochka-dostupa-hp-enterprise-aruba-instant-on-ap11d-rw-access-point-r2x16a/", "https://alsi.kz/ru/catalog/usiliteli-konvertory-adaptery-kontrollery-/tochka-dostupa-hp-enterprise-aruba-instant-on-ap11d-rw-access-point-r2x16a/")</f>
        <v>https://alsi.kz/ru/catalog/usiliteli-konvertory-adaptery-kontrollery-/tochka-dostupa-hp-enterprise-aruba-instant-on-ap11d-rw-access-point-r2x16a/</v>
      </c>
    </row>
    <row r="280" spans="1:5" outlineLevel="3">
      <c r="A280" s="18">
        <v>232171</v>
      </c>
      <c r="B280" s="18" t="s">
        <v>784</v>
      </c>
      <c r="C280" s="19" t="s">
        <v>785</v>
      </c>
      <c r="D280" s="18" t="s">
        <v>786</v>
      </c>
      <c r="E280" s="20" t="str">
        <f>HYPERLINK("https://alsi.kz/ru/catalog/usiliteli-konvertory-adaptery-kontrollery-/tochka-dostupa-hp-enterprise-aruba-instant-on-ap11d-access-point-and-psu-bundle-base-ww-r6k64aac3/", "https://alsi.kz/ru/catalog/usiliteli-konvertory-adaptery-kontrollery-/tochka-dostupa-hp-enterprise-aruba-instant-on-ap11d-access-point-and-psu-bundle-base-ww-r6k64aac3/")</f>
        <v>https://alsi.kz/ru/catalog/usiliteli-konvertory-adaptery-kontrollery-/tochka-dostupa-hp-enterprise-aruba-instant-on-ap11d-access-point-and-psu-bundle-base-ww-r6k64aac3/</v>
      </c>
    </row>
    <row r="281" spans="1:5" outlineLevel="3">
      <c r="A281" s="18">
        <v>209027</v>
      </c>
      <c r="B281" s="18" t="s">
        <v>787</v>
      </c>
      <c r="C281" s="19" t="s">
        <v>788</v>
      </c>
      <c r="D281" s="18" t="s">
        <v>789</v>
      </c>
      <c r="E281" s="20" t="str">
        <f>HYPERLINK("https://alsi.kz/ru/catalog/usiliteli-konvertory-adaptery-kontrollery-/tochka-dostupa-hp-enterprise-aruba-instant-on-ap22-rw-2x2-wi-fi-6-indoor-access-point-r4w02a/", "https://alsi.kz/ru/catalog/usiliteli-konvertory-adaptery-kontrollery-/tochka-dostupa-hp-enterprise-aruba-instant-on-ap22-rw-2x2-wi-fi-6-indoor-access-point-r4w02a/")</f>
        <v>https://alsi.kz/ru/catalog/usiliteli-konvertory-adaptery-kontrollery-/tochka-dostupa-hp-enterprise-aruba-instant-on-ap22-rw-2x2-wi-fi-6-indoor-access-point-r4w02a/</v>
      </c>
    </row>
    <row r="282" spans="1:5" outlineLevel="3">
      <c r="A282" s="18">
        <v>224604</v>
      </c>
      <c r="B282" s="18" t="s">
        <v>790</v>
      </c>
      <c r="C282" s="19" t="s">
        <v>791</v>
      </c>
      <c r="D282" s="18" t="s">
        <v>792</v>
      </c>
      <c r="E282" s="20" t="str">
        <f>HYPERLINK("https://alsi.kz/ru/catalog/usiliteli-konvertory-adaptery-kontrollery-/tochka-dostupa-hp-enterprise-aruba-instant-on-ap25-rw-4x4-wi-fi-6-indoor-access-point-r9b28a/", "https://alsi.kz/ru/catalog/usiliteli-konvertory-adaptery-kontrollery-/tochka-dostupa-hp-enterprise-aruba-instant-on-ap25-rw-4x4-wi-fi-6-indoor-access-point-r9b28a/")</f>
        <v>https://alsi.kz/ru/catalog/usiliteli-konvertory-adaptery-kontrollery-/tochka-dostupa-hp-enterprise-aruba-instant-on-ap25-rw-4x4-wi-fi-6-indoor-access-point-r9b28a/</v>
      </c>
    </row>
    <row r="283" spans="1:5" outlineLevel="3">
      <c r="A283" s="18">
        <v>251553</v>
      </c>
      <c r="B283" s="18" t="s">
        <v>793</v>
      </c>
      <c r="C283" s="19" t="s">
        <v>794</v>
      </c>
      <c r="D283" s="18" t="s">
        <v>795</v>
      </c>
      <c r="E283" s="20" t="str">
        <f>HYPERLINK("https://alsi.kz/ru/catalog/usiliteli-konvertory-adaptery-kontrollery-/tochka-dostupa-hpe-aruba-networking-ap-725-rw-tri-radio-2x2-wi-fi-7-internal-antennas-campus-access/", "https://alsi.kz/ru/catalog/usiliteli-konvertory-adaptery-kontrollery-/tochka-dostupa-hpe-aruba-networking-ap-725-rw-tri-radio-2x2-wi-fi-7-internal-antennas-campus-access/")</f>
        <v>https://alsi.kz/ru/catalog/usiliteli-konvertory-adaptery-kontrollery-/tochka-dostupa-hpe-aruba-networking-ap-725-rw-tri-radio-2x2-wi-fi-7-internal-antennas-campus-access/</v>
      </c>
    </row>
    <row r="284" spans="1:5" outlineLevel="3">
      <c r="A284" s="18">
        <v>247144</v>
      </c>
      <c r="B284" s="18" t="s">
        <v>796</v>
      </c>
      <c r="C284" s="19" t="s">
        <v>797</v>
      </c>
      <c r="D284" s="18" t="s">
        <v>798</v>
      </c>
      <c r="E284" s="20" t="str">
        <f>HYPERLINK("https://alsi.kz/ru/catalog/usiliteli-konvertory-adaptery-kontrollery-/tochka-dostupa-hpe-instant-on-access-point-bundle-with-psu-eu-ap25-r9b33a/", "https://alsi.kz/ru/catalog/usiliteli-konvertory-adaptery-kontrollery-/tochka-dostupa-hpe-instant-on-access-point-bundle-with-psu-eu-ap25-r9b33a/")</f>
        <v>https://alsi.kz/ru/catalog/usiliteli-konvertory-adaptery-kontrollery-/tochka-dostupa-hpe-instant-on-access-point-bundle-with-psu-eu-ap25-r9b33a/</v>
      </c>
    </row>
    <row r="285" spans="1:5" outlineLevel="3">
      <c r="A285" s="18">
        <v>240242</v>
      </c>
      <c r="B285" s="18" t="s">
        <v>799</v>
      </c>
      <c r="C285" s="19" t="s">
        <v>800</v>
      </c>
      <c r="D285" s="18" t="s">
        <v>801</v>
      </c>
      <c r="E285" s="20" t="str">
        <f>HYPERLINK("https://alsi.kz/ru/catalog/usiliteli-konvertory-adaptery-kontrollery-/tochka-dostupa-hpe-instant-on-access-point-bundle-with-psu-dual-radio-2x2-wi-fi-6-rw-ap22d-s0j34a/", "https://alsi.kz/ru/catalog/usiliteli-konvertory-adaptery-kontrollery-/tochka-dostupa-hpe-instant-on-access-point-bundle-with-psu-dual-radio-2x2-wi-fi-6-rw-ap22d-s0j34a/")</f>
        <v>https://alsi.kz/ru/catalog/usiliteli-konvertory-adaptery-kontrollery-/tochka-dostupa-hpe-instant-on-access-point-bundle-with-psu-dual-radio-2x2-wi-fi-6-rw-ap22d-s0j34a/</v>
      </c>
    </row>
    <row r="286" spans="1:5" outlineLevel="3">
      <c r="A286" s="18">
        <v>240240</v>
      </c>
      <c r="B286" s="18" t="s">
        <v>802</v>
      </c>
      <c r="C286" s="19" t="s">
        <v>803</v>
      </c>
      <c r="D286" s="18" t="s">
        <v>804</v>
      </c>
      <c r="E286" s="20" t="str">
        <f>HYPERLINK("https://alsi.kz/ru/catalog/usiliteli-konvertory-adaptery-kontrollery-/tochka-dostupa-hpe-instant-on-ap21-rw-dual-radio-2x2-wi-fi-6-access-point-s1t09a/", "https://alsi.kz/ru/catalog/usiliteli-konvertory-adaptery-kontrollery-/tochka-dostupa-hpe-instant-on-ap21-rw-dual-radio-2x2-wi-fi-6-access-point-s1t09a/")</f>
        <v>https://alsi.kz/ru/catalog/usiliteli-konvertory-adaptery-kontrollery-/tochka-dostupa-hpe-instant-on-ap21-rw-dual-radio-2x2-wi-fi-6-access-point-s1t09a/</v>
      </c>
    </row>
    <row r="287" spans="1:5" outlineLevel="3">
      <c r="A287" s="18">
        <v>246512</v>
      </c>
      <c r="B287" s="18" t="s">
        <v>805</v>
      </c>
      <c r="C287" s="19" t="s">
        <v>806</v>
      </c>
      <c r="D287" s="18" t="s">
        <v>807</v>
      </c>
      <c r="E287" s="20" t="str">
        <f>HYPERLINK("https://alsi.kz/ru/catalog/usiliteli-konvertory-adaptery-kontrollery-/tochka-dostupa-hpe-networking-instant-on-access-point-dual-radio-2x2-wi-fi-6-rw-ap22d-s1u76a/", "https://alsi.kz/ru/catalog/usiliteli-konvertory-adaptery-kontrollery-/tochka-dostupa-hpe-networking-instant-on-access-point-dual-radio-2x2-wi-fi-6-rw-ap22d-s1u76a/")</f>
        <v>https://alsi.kz/ru/catalog/usiliteli-konvertory-adaptery-kontrollery-/tochka-dostupa-hpe-networking-instant-on-access-point-dual-radio-2x2-wi-fi-6-rw-ap22d-s1u76a/</v>
      </c>
    </row>
    <row r="288" spans="1:5" outlineLevel="3">
      <c r="A288" s="18">
        <v>240783</v>
      </c>
      <c r="B288" s="18" t="s">
        <v>808</v>
      </c>
      <c r="C288" s="19" t="s">
        <v>809</v>
      </c>
      <c r="D288" s="18" t="s">
        <v>810</v>
      </c>
      <c r="E288" s="20" t="str">
        <f>HYPERLINK("https://alsi.kz/ru/catalog/usiliteli-konvertory-adaptery-kontrollery-/tochka-dostupa-hpe-networking-instant-on-ap27-rw-dual-radio-2x2-wi-fi-6-outdoor-access-point-s1t37/", "https://alsi.kz/ru/catalog/usiliteli-konvertory-adaptery-kontrollery-/tochka-dostupa-hpe-networking-instant-on-ap27-rw-dual-radio-2x2-wi-fi-6-outdoor-access-point-s1t37/")</f>
        <v>https://alsi.kz/ru/catalog/usiliteli-konvertory-adaptery-kontrollery-/tochka-dostupa-hpe-networking-instant-on-ap27-rw-dual-radio-2x2-wi-fi-6-outdoor-access-point-s1t37/</v>
      </c>
    </row>
    <row r="289" spans="1:5" outlineLevel="3">
      <c r="A289" s="18">
        <v>227387</v>
      </c>
      <c r="B289" s="18" t="s">
        <v>811</v>
      </c>
      <c r="C289" s="19" t="s">
        <v>812</v>
      </c>
      <c r="D289" s="18" t="s">
        <v>813</v>
      </c>
      <c r="E289" s="20" t="str">
        <f>HYPERLINK("https://alsi.kz/ru/catalog/usiliteli-konvertory-adaptery-kontrollery-/transiver-hpe-aruba-1g-ind-temp-sfp-lc-lx-10km-smf-transceiver-jl781a/", "https://alsi.kz/ru/catalog/usiliteli-konvertory-adaptery-kontrollery-/transiver-hpe-aruba-1g-ind-temp-sfp-lc-lx-10km-smf-transceiver-jl781a/")</f>
        <v>https://alsi.kz/ru/catalog/usiliteli-konvertory-adaptery-kontrollery-/transiver-hpe-aruba-1g-ind-temp-sfp-lc-lx-10km-smf-transceiver-jl781a/</v>
      </c>
    </row>
    <row r="290" spans="1:5" outlineLevel="3">
      <c r="A290" s="18">
        <v>227386</v>
      </c>
      <c r="B290" s="18" t="s">
        <v>814</v>
      </c>
      <c r="C290" s="19" t="s">
        <v>815</v>
      </c>
      <c r="D290" s="18" t="s">
        <v>816</v>
      </c>
      <c r="E290" s="20" t="str">
        <f>HYPERLINK("https://alsi.kz/ru/catalog/usiliteli-konvertory-adaptery-kontrollery-/transiver-hpe-aruba-1g-ind-temp-sfp-lc-sx-500m-mmf-transceiver-jl780a/", "https://alsi.kz/ru/catalog/usiliteli-konvertory-adaptery-kontrollery-/transiver-hpe-aruba-1g-ind-temp-sfp-lc-sx-500m-mmf-transceiver-jl780a/")</f>
        <v>https://alsi.kz/ru/catalog/usiliteli-konvertory-adaptery-kontrollery-/transiver-hpe-aruba-1g-ind-temp-sfp-lc-sx-500m-mmf-transceiver-jl780a/</v>
      </c>
    </row>
    <row r="291" spans="1:5" outlineLevel="3">
      <c r="A291" s="18">
        <v>183751</v>
      </c>
      <c r="B291" s="18" t="s">
        <v>817</v>
      </c>
      <c r="C291" s="19" t="s">
        <v>818</v>
      </c>
      <c r="D291" s="18" t="s">
        <v>819</v>
      </c>
      <c r="E291" s="20" t="str">
        <f>HYPERLINK("https://alsi.kz/ru/catalog/usiliteli-konvertory-adaptery-kontrollery-/transiver-hp-enterprise-aruba-1g-sfp-lc-sx-500m-mmf-xcvr-j4858d/", "https://alsi.kz/ru/catalog/usiliteli-konvertory-adaptery-kontrollery-/transiver-hp-enterprise-aruba-1g-sfp-lc-sx-500m-mmf-xcvr-j4858d/")</f>
        <v>https://alsi.kz/ru/catalog/usiliteli-konvertory-adaptery-kontrollery-/transiver-hp-enterprise-aruba-1g-sfp-lc-sx-500m-mmf-xcvr-j4858d/</v>
      </c>
    </row>
    <row r="292" spans="1:5" outlineLevel="3">
      <c r="A292" s="18">
        <v>227384</v>
      </c>
      <c r="B292" s="18" t="s">
        <v>820</v>
      </c>
      <c r="C292" s="19" t="s">
        <v>821</v>
      </c>
      <c r="D292" s="18" t="s">
        <v>822</v>
      </c>
      <c r="E292" s="20" t="str">
        <f>HYPERLINK("https://alsi.kz/ru/catalog/usiliteli-konvertory-adaptery-kontrollery-/transiver-hpe-aruba-25g-sfp28-lc-sr-100m-mmf-transceiver-jl484a/", "https://alsi.kz/ru/catalog/usiliteli-konvertory-adaptery-kontrollery-/transiver-hpe-aruba-25g-sfp28-lc-sr-100m-mmf-transceiver-jl484a/")</f>
        <v>https://alsi.kz/ru/catalog/usiliteli-konvertory-adaptery-kontrollery-/transiver-hpe-aruba-25g-sfp28-lc-sr-100m-mmf-transceiver-jl484a/</v>
      </c>
    </row>
    <row r="293" spans="1:5" outlineLevel="3">
      <c r="A293" s="18">
        <v>223123</v>
      </c>
      <c r="B293" s="18" t="s">
        <v>823</v>
      </c>
      <c r="C293" s="19" t="s">
        <v>824</v>
      </c>
      <c r="D293" s="18" t="s">
        <v>825</v>
      </c>
      <c r="E293" s="20" t="str">
        <f>HYPERLINK("https://alsi.kz/ru/catalog/usiliteli-konvertory-adaptery-kontrollery-/transiver-hp-enterprise-aruba-instant-on-10g-sfp-lc-sr-300m-om3-mmf-transceiver-r9d18a/", "https://alsi.kz/ru/catalog/usiliteli-konvertory-adaptery-kontrollery-/transiver-hp-enterprise-aruba-instant-on-10g-sfp-lc-sr-300m-om3-mmf-transceiver-r9d18a/")</f>
        <v>https://alsi.kz/ru/catalog/usiliteli-konvertory-adaptery-kontrollery-/transiver-hp-enterprise-aruba-instant-on-10g-sfp-lc-sr-300m-om3-mmf-transceiver-r9d18a/</v>
      </c>
    </row>
    <row r="294" spans="1:5" outlineLevel="3">
      <c r="A294" s="18">
        <v>224594</v>
      </c>
      <c r="B294" s="18" t="s">
        <v>826</v>
      </c>
      <c r="C294" s="19" t="s">
        <v>827</v>
      </c>
      <c r="D294" s="18" t="s">
        <v>828</v>
      </c>
      <c r="E294" s="20" t="str">
        <f>HYPERLINK("https://alsi.kz/ru/catalog/usiliteli-konvertory-adaptery-kontrollery-/transiver-hp-enterprise-aruba-instant-on-1g-sfp-lc-sx-500m-om2-mmf-transceiver-r9d16a/", "https://alsi.kz/ru/catalog/usiliteli-konvertory-adaptery-kontrollery-/transiver-hp-enterprise-aruba-instant-on-1g-sfp-lc-sx-500m-om2-mmf-transceiver-r9d16a/")</f>
        <v>https://alsi.kz/ru/catalog/usiliteli-konvertory-adaptery-kontrollery-/transiver-hp-enterprise-aruba-instant-on-1g-sfp-lc-sx-500m-om2-mmf-transceiver-r9d16a/</v>
      </c>
    </row>
    <row r="295" spans="1:5" outlineLevel="3">
      <c r="A295" s="18">
        <v>243931</v>
      </c>
      <c r="B295" s="18" t="s">
        <v>829</v>
      </c>
      <c r="C295" s="19" t="s">
        <v>830</v>
      </c>
      <c r="D295" s="18" t="s">
        <v>831</v>
      </c>
      <c r="E295" s="20" t="str">
        <f>HYPERLINK("https://alsi.kz/ru/catalog/usiliteli-konvertory-adaptery-kontrollery-/transiver-hpe-hpe-networking-instant-on-10gbaset-rj45-30m-cat6a-transceiver-s0g18a/", "https://alsi.kz/ru/catalog/usiliteli-konvertory-adaptery-kontrollery-/transiver-hpe-hpe-networking-instant-on-10gbaset-rj45-30m-cat6a-transceiver-s0g18a/")</f>
        <v>https://alsi.kz/ru/catalog/usiliteli-konvertory-adaptery-kontrollery-/transiver-hpe-hpe-networking-instant-on-10gbaset-rj45-30m-cat6a-transceiver-s0g18a/</v>
      </c>
    </row>
    <row r="296" spans="1:5" outlineLevel="3">
      <c r="A296" s="18">
        <v>240782</v>
      </c>
      <c r="B296" s="18" t="s">
        <v>832</v>
      </c>
      <c r="C296" s="19" t="s">
        <v>833</v>
      </c>
      <c r="D296" s="18" t="s">
        <v>834</v>
      </c>
      <c r="E296" s="20" t="str">
        <f>HYPERLINK("https://alsi.kz/ru/catalog/usiliteli-konvertory-adaptery-kontrollery-/transiver-hpe-networking-instant-on-1g-lx-sfp-lc-10km-smf-transceiver-s0g20a/", "https://alsi.kz/ru/catalog/usiliteli-konvertory-adaptery-kontrollery-/transiver-hpe-networking-instant-on-1g-lx-sfp-lc-10km-smf-transceiver-s0g20a/")</f>
        <v>https://alsi.kz/ru/catalog/usiliteli-konvertory-adaptery-kontrollery-/transiver-hpe-networking-instant-on-1g-lx-sfp-lc-10km-smf-transceiver-s0g20a/</v>
      </c>
    </row>
    <row r="297" spans="1:5" outlineLevel="3">
      <c r="A297" s="18">
        <v>255067</v>
      </c>
      <c r="B297" s="18" t="s">
        <v>835</v>
      </c>
      <c r="C297" s="19" t="s">
        <v>836</v>
      </c>
      <c r="D297" s="18" t="s">
        <v>837</v>
      </c>
      <c r="E297" s="20" t="str">
        <f>HYPERLINK("https://alsi.kz/ru/catalog/usiliteli-konvertory-adaptery-kontrollery-/transiver-hpe-networking-instant-on-1g-sfp-rj45-100m-cat5e-transceiver-r9d17b/", "https://alsi.kz/ru/catalog/usiliteli-konvertory-adaptery-kontrollery-/transiver-hpe-networking-instant-on-1g-sfp-rj45-100m-cat5e-transceiver-r9d17b/")</f>
        <v>https://alsi.kz/ru/catalog/usiliteli-konvertory-adaptery-kontrollery-/transiver-hpe-networking-instant-on-1g-sfp-rj45-100m-cat5e-transceiver-r9d17b/</v>
      </c>
    </row>
    <row r="298" spans="1:5" outlineLevel="3">
      <c r="A298" s="18">
        <v>78433</v>
      </c>
      <c r="B298" s="18" t="s">
        <v>838</v>
      </c>
      <c r="C298" s="19" t="s">
        <v>839</v>
      </c>
      <c r="D298" s="18" t="s">
        <v>840</v>
      </c>
      <c r="E298" s="20" t="str">
        <f>HYPERLINK("https://alsi.kz/ru/catalog/usiliteli-konvertory-adaptery-kontrollery-/transiver-hp-enterprise-x120-1gb-sfp-lc-sx-jd118b/", "https://alsi.kz/ru/catalog/usiliteli-konvertory-adaptery-kontrollery-/transiver-hp-enterprise-x120-1gb-sfp-lc-sx-jd118b/")</f>
        <v>https://alsi.kz/ru/catalog/usiliteli-konvertory-adaptery-kontrollery-/transiver-hp-enterprise-x120-1gb-sfp-lc-sx-jd118b/</v>
      </c>
    </row>
    <row r="299" spans="1:5" outlineLevel="3">
      <c r="A299" s="18">
        <v>229012</v>
      </c>
      <c r="B299" s="18" t="s">
        <v>841</v>
      </c>
      <c r="C299" s="19" t="s">
        <v>842</v>
      </c>
      <c r="D299" s="18" t="s">
        <v>843</v>
      </c>
      <c r="E299" s="20" t="str">
        <f>HYPERLINK("https://alsi.kz/ru/catalog/usiliteli-konvertory-adaptery-kontrollery-/shlyuz-hpe-aruba-ec-us-3x-rj45-101001000-sd-wan-gateway-jm813a/", "https://alsi.kz/ru/catalog/usiliteli-konvertory-adaptery-kontrollery-/shlyuz-hpe-aruba-ec-us-3x-rj45-101001000-sd-wan-gateway-jm813a/")</f>
        <v>https://alsi.kz/ru/catalog/usiliteli-konvertory-adaptery-kontrollery-/shlyuz-hpe-aruba-ec-us-3x-rj45-101001000-sd-wan-gateway-jm813a/</v>
      </c>
    </row>
    <row r="300" spans="1:5" outlineLevel="3">
      <c r="A300" s="18">
        <v>229013</v>
      </c>
      <c r="B300" s="18" t="s">
        <v>844</v>
      </c>
      <c r="C300" s="19" t="s">
        <v>845</v>
      </c>
      <c r="D300" s="18" t="s">
        <v>846</v>
      </c>
      <c r="E300" s="20" t="str">
        <f>HYPERLINK("https://alsi.kz/ru/catalog/usiliteli-konvertory-adaptery-kontrollery-/shlyuz-hpe-aruba-ec-xs-4x-rj45-101001000-sd-wan-gateway-jm994-61012/", "https://alsi.kz/ru/catalog/usiliteli-konvertory-adaptery-kontrollery-/shlyuz-hpe-aruba-ec-xs-4x-rj45-101001000-sd-wan-gateway-jm994-61012/")</f>
        <v>https://alsi.kz/ru/catalog/usiliteli-konvertory-adaptery-kontrollery-/shlyuz-hpe-aruba-ec-xs-4x-rj45-101001000-sd-wan-gateway-jm994-61012/</v>
      </c>
    </row>
    <row r="301" spans="1:5" outlineLevel="3">
      <c r="A301" s="18">
        <v>247589</v>
      </c>
      <c r="B301" s="18" t="s">
        <v>847</v>
      </c>
      <c r="C301" s="19" t="s">
        <v>848</v>
      </c>
      <c r="D301" s="18" t="s">
        <v>849</v>
      </c>
      <c r="E301" s="20" t="str">
        <f>HYPERLINK("https://alsi.kz/ru/catalog/usiliteli-konvertory-adaptery-kontrollery-/shlyuz-hpe-networking-instant-on-secure-gateway-4-port-gigabit-sg1004-eu-en-s0g33aabb/", "https://alsi.kz/ru/catalog/usiliteli-konvertory-adaptery-kontrollery-/shlyuz-hpe-networking-instant-on-secure-gateway-4-port-gigabit-sg1004-eu-en-s0g33aabb/")</f>
        <v>https://alsi.kz/ru/catalog/usiliteli-konvertory-adaptery-kontrollery-/shlyuz-hpe-networking-instant-on-secure-gateway-4-port-gigabit-sg1004-eu-en-s0g33aabb/</v>
      </c>
    </row>
    <row r="302" spans="1:5" outlineLevel="3">
      <c r="A302" s="18">
        <v>247590</v>
      </c>
      <c r="B302" s="18" t="s">
        <v>850</v>
      </c>
      <c r="C302" s="19" t="s">
        <v>851</v>
      </c>
      <c r="D302" s="18" t="s">
        <v>852</v>
      </c>
      <c r="E302" s="20" t="str">
        <f>HYPERLINK("https://alsi.kz/ru/catalog/usiliteli-konvertory-adaptery-kontrollery-/shlyuz-hpe-networking-instant-on-secure-gateway-5-port-smartrate-25g-poe-64w-sg2505p-eu-en-s0g34aa/", "https://alsi.kz/ru/catalog/usiliteli-konvertory-adaptery-kontrollery-/shlyuz-hpe-networking-instant-on-secure-gateway-5-port-smartrate-25g-poe-64w-sg2505p-eu-en-s0g34aa/")</f>
        <v>https://alsi.kz/ru/catalog/usiliteli-konvertory-adaptery-kontrollery-/shlyuz-hpe-networking-instant-on-secure-gateway-5-port-smartrate-25g-poe-64w-sg2505p-eu-en-s0g34aa/</v>
      </c>
    </row>
    <row r="303" spans="1:5" outlineLevel="2">
      <c r="A303" s="15" t="s">
        <v>853</v>
      </c>
      <c r="B303" s="16"/>
      <c r="C303" s="16"/>
      <c r="D303" s="17"/>
      <c r="E303" s="14" t="str">
        <f>HYPERLINK("http://alsi.kz/ru/catalog/oborudovanie-cisco/", "http://alsi.kz/ru/catalog/oborudovanie-cisco/")</f>
        <v>http://alsi.kz/ru/catalog/oborudovanie-cisco/</v>
      </c>
    </row>
    <row r="304" spans="1:5" outlineLevel="3">
      <c r="A304" s="18">
        <v>196638</v>
      </c>
      <c r="B304" s="18" t="s">
        <v>854</v>
      </c>
      <c r="C304" s="19" t="s">
        <v>855</v>
      </c>
      <c r="D304" s="18" t="s">
        <v>856</v>
      </c>
      <c r="E304" s="20" t="str">
        <f>HYPERLINK("https://alsi.kz/ru/catalog/oborudovanie-cisco/licenziya-programmnogo-obespecheniya-cisco-air-dna-e-3y-air-dna-e-3y/", "https://alsi.kz/ru/catalog/oborudovanie-cisco/licenziya-programmnogo-obespecheniya-cisco-air-dna-e-3y-air-dna-e-3y/")</f>
        <v>https://alsi.kz/ru/catalog/oborudovanie-cisco/licenziya-programmnogo-obespecheniya-cisco-air-dna-e-3y-air-dna-e-3y/</v>
      </c>
    </row>
    <row r="305" spans="1:5" outlineLevel="3">
      <c r="A305" s="18">
        <v>244082</v>
      </c>
      <c r="B305" s="18" t="s">
        <v>857</v>
      </c>
      <c r="C305" s="19" t="s">
        <v>858</v>
      </c>
      <c r="D305" s="18" t="s">
        <v>859</v>
      </c>
      <c r="E305" s="20" t="str">
        <f>HYPERLINK("https://alsi.kz/ru/catalog/oborudovanie-cisco/licenziya-programmnogo-obespecheniya-cisco-c9200cx-dnae12-3y-c9200cx-dnae12-3y/", "https://alsi.kz/ru/catalog/oborudovanie-cisco/licenziya-programmnogo-obespecheniya-cisco-c9200cx-dnae12-3y-c9200cx-dnae12-3y/")</f>
        <v>https://alsi.kz/ru/catalog/oborudovanie-cisco/licenziya-programmnogo-obespecheniya-cisco-c9200cx-dnae12-3y-c9200cx-dnae12-3y/</v>
      </c>
    </row>
    <row r="306" spans="1:5" outlineLevel="3">
      <c r="A306" s="18">
        <v>244084</v>
      </c>
      <c r="B306" s="18" t="s">
        <v>860</v>
      </c>
      <c r="C306" s="19" t="s">
        <v>861</v>
      </c>
      <c r="D306" s="18" t="s">
        <v>859</v>
      </c>
      <c r="E306" s="20" t="str">
        <f>HYPERLINK("https://alsi.kz/ru/catalog/oborudovanie-cisco/licenziya-programmnogo-obespecheniya-cisco-c9200cx-dnae8-3y-c9200cx-dnae8-3y/", "https://alsi.kz/ru/catalog/oborudovanie-cisco/licenziya-programmnogo-obespecheniya-cisco-c9200cx-dnae8-3y-c9200cx-dnae8-3y/")</f>
        <v>https://alsi.kz/ru/catalog/oborudovanie-cisco/licenziya-programmnogo-obespecheniya-cisco-c9200cx-dnae8-3y-c9200cx-dnae8-3y/</v>
      </c>
    </row>
    <row r="307" spans="1:5" outlineLevel="3">
      <c r="A307" s="18">
        <v>229241</v>
      </c>
      <c r="B307" s="18" t="s">
        <v>862</v>
      </c>
      <c r="C307" s="19" t="s">
        <v>863</v>
      </c>
      <c r="D307" s="18" t="s">
        <v>864</v>
      </c>
      <c r="E307" s="20" t="str">
        <f>HYPERLINK("https://alsi.kz/ru/catalog/oborudovanie-cisco/rasshirennaya-garantiya-cisco-con-snt-p8rk95r1-con-snt-p8rk95r1/", "https://alsi.kz/ru/catalog/oborudovanie-cisco/rasshirennaya-garantiya-cisco-con-snt-p8rk95r1-con-snt-p8rk95r1/")</f>
        <v>https://alsi.kz/ru/catalog/oborudovanie-cisco/rasshirennaya-garantiya-cisco-con-snt-p8rk95r1-con-snt-p8rk95r1/</v>
      </c>
    </row>
    <row r="308" spans="1:5" outlineLevel="3">
      <c r="A308" s="18">
        <v>197795</v>
      </c>
      <c r="B308" s="18" t="s">
        <v>865</v>
      </c>
      <c r="C308" s="19" t="s">
        <v>866</v>
      </c>
      <c r="D308" s="18" t="s">
        <v>867</v>
      </c>
      <c r="E308" s="20" t="str">
        <f>HYPERLINK("https://alsi.kz/ru/catalog/oborudovanie-cisco/sistema-videokonferencii-cisco-cs-kitpro-k9-cs-kitpro-k9/", "https://alsi.kz/ru/catalog/oborudovanie-cisco/sistema-videokonferencii-cisco-cs-kitpro-k9-cs-kitpro-k9/")</f>
        <v>https://alsi.kz/ru/catalog/oborudovanie-cisco/sistema-videokonferencii-cisco-cs-kitpro-k9-cs-kitpro-k9/</v>
      </c>
    </row>
    <row r="309" spans="1:5" outlineLevel="1">
      <c r="A309" s="11" t="s">
        <v>868</v>
      </c>
      <c r="B309" s="12"/>
      <c r="C309" s="12"/>
      <c r="D309" s="13"/>
      <c r="E309" s="14" t="str">
        <f>HYPERLINK("http://alsi.kz/ru/catalog/komplektuyushchie-i-aksessuary/", "http://alsi.kz/ru/catalog/komplektuyushchie-i-aksessuary/")</f>
        <v>http://alsi.kz/ru/catalog/komplektuyushchie-i-aksessuary/</v>
      </c>
    </row>
    <row r="310" spans="1:5" outlineLevel="2">
      <c r="A310" s="15" t="s">
        <v>869</v>
      </c>
      <c r="B310" s="16"/>
      <c r="C310" s="16"/>
      <c r="D310" s="17"/>
      <c r="E310" s="14" t="str">
        <f>HYPERLINK("http://alsi.kz/ru/catalog/web-kamery-/", "http://alsi.kz/ru/catalog/web-kamery-/")</f>
        <v>http://alsi.kz/ru/catalog/web-kamery-/</v>
      </c>
    </row>
    <row r="311" spans="1:5" outlineLevel="3">
      <c r="A311" s="18">
        <v>244525</v>
      </c>
      <c r="B311" s="18" t="s">
        <v>870</v>
      </c>
      <c r="C311" s="19" t="s">
        <v>871</v>
      </c>
      <c r="D311" s="18" t="s">
        <v>872</v>
      </c>
      <c r="E311" s="20" t="str">
        <f>HYPERLINK("https://alsi.kz/ru/catalog/web-kamery-/vebkamera-dell-pro-webcam---wb5023---2k-qhd-722-bbbu/", "https://alsi.kz/ru/catalog/web-kamery-/vebkamera-dell-pro-webcam---wb5023---2k-qhd-722-bbbu/")</f>
        <v>https://alsi.kz/ru/catalog/web-kamery-/vebkamera-dell-pro-webcam---wb5023---2k-qhd-722-bbbu/</v>
      </c>
    </row>
    <row r="312" spans="1:5" outlineLevel="3">
      <c r="A312" s="18">
        <v>228226</v>
      </c>
      <c r="B312" s="18" t="s">
        <v>873</v>
      </c>
      <c r="C312" s="19" t="s">
        <v>874</v>
      </c>
      <c r="D312" s="18" t="s">
        <v>875</v>
      </c>
      <c r="E312" s="20" t="str">
        <f>HYPERLINK("https://alsi.kz/ru/catalog/web-kamery-/vebkamera-dell-ultrasharp-webcam-722-bbbi/", "https://alsi.kz/ru/catalog/web-kamery-/vebkamera-dell-ultrasharp-webcam-722-bbbi/")</f>
        <v>https://alsi.kz/ru/catalog/web-kamery-/vebkamera-dell-ultrasharp-webcam-722-bbbi/</v>
      </c>
    </row>
    <row r="313" spans="1:5" outlineLevel="3">
      <c r="A313" s="18">
        <v>210638</v>
      </c>
      <c r="B313" s="18" t="s">
        <v>876</v>
      </c>
      <c r="C313" s="19" t="s">
        <v>877</v>
      </c>
      <c r="D313" s="18" t="s">
        <v>878</v>
      </c>
      <c r="E313" s="20" t="str">
        <f>HYPERLINK("https://alsi.kz/ru/catalog/web-kamery-/kamera-dahua-dh-ipc-hfw1230sp-036-dh-ipc-hfw123-0sp-036/", "https://alsi.kz/ru/catalog/web-kamery-/kamera-dahua-dh-ipc-hfw1230sp-036-dh-ipc-hfw123-0sp-036/")</f>
        <v>https://alsi.kz/ru/catalog/web-kamery-/kamera-dahua-dh-ipc-hfw1230sp-036-dh-ipc-hfw123-0sp-036/</v>
      </c>
    </row>
    <row r="314" spans="1:5" outlineLevel="2">
      <c r="A314" s="15" t="s">
        <v>879</v>
      </c>
      <c r="B314" s="16"/>
      <c r="C314" s="16"/>
      <c r="D314" s="17"/>
      <c r="E314" s="14" t="str">
        <f>HYPERLINK("http://alsi.kz/ru/catalog/videokarty/", "http://alsi.kz/ru/catalog/videokarty/")</f>
        <v>http://alsi.kz/ru/catalog/videokarty/</v>
      </c>
    </row>
    <row r="315" spans="1:5" outlineLevel="3">
      <c r="A315" s="18">
        <v>202772</v>
      </c>
      <c r="B315" s="18" t="s">
        <v>880</v>
      </c>
      <c r="C315" s="19" t="s">
        <v>881</v>
      </c>
      <c r="D315" s="18" t="s">
        <v>882</v>
      </c>
      <c r="E315" s="20" t="str">
        <f>HYPERLINK("https://alsi.kz/ru/catalog/videokarty/videokarta-asus-gt730-gt730-sl-2gd5-brk/", "https://alsi.kz/ru/catalog/videokarty/videokarta-asus-gt730-gt730-sl-2gd5-brk/")</f>
        <v>https://alsi.kz/ru/catalog/videokarty/videokarta-asus-gt730-gt730-sl-2gd5-brk/</v>
      </c>
    </row>
    <row r="316" spans="1:5" outlineLevel="2">
      <c r="A316" s="15" t="s">
        <v>883</v>
      </c>
      <c r="B316" s="16"/>
      <c r="C316" s="16"/>
      <c r="D316" s="17"/>
      <c r="E316" s="14" t="str">
        <f>HYPERLINK("http://alsi.kz/ru/catalog/kabeli-ugo/", "http://alsi.kz/ru/catalog/kabeli-ugo/")</f>
        <v>http://alsi.kz/ru/catalog/kabeli-ugo/</v>
      </c>
    </row>
    <row r="317" spans="1:5" outlineLevel="3">
      <c r="A317" s="18">
        <v>227486</v>
      </c>
      <c r="B317" s="18" t="s">
        <v>884</v>
      </c>
      <c r="C317" s="19" t="s">
        <v>885</v>
      </c>
      <c r="D317" s="18" t="s">
        <v>886</v>
      </c>
      <c r="E317" s="20" t="str">
        <f>HYPERLINK("https://alsi.kz/ru/catalog/kabeli-ugo/adapter-hp-europe-usb-c-to-rj45-adapter-g2-4z527aa/", "https://alsi.kz/ru/catalog/kabeli-ugo/adapter-hp-europe-usb-c-to-rj45-adapter-g2-4z527aa/")</f>
        <v>https://alsi.kz/ru/catalog/kabeli-ugo/adapter-hp-europe-usb-c-to-rj45-adapter-g2-4z527aa/</v>
      </c>
    </row>
    <row r="318" spans="1:5" outlineLevel="3">
      <c r="A318" s="18">
        <v>204592</v>
      </c>
      <c r="B318" s="18">
        <v>87350</v>
      </c>
      <c r="C318" s="19" t="s">
        <v>887</v>
      </c>
      <c r="D318" s="18" t="s">
        <v>888</v>
      </c>
      <c r="E318" s="20" t="str">
        <f>HYPERLINK("https://alsi.kz/ru/catalog/kabeli-ugo/kabel-defender03hdmi-m-mver-141-m-87350/", "https://alsi.kz/ru/catalog/kabeli-ugo/kabel-defender03hdmi-m-mver-141-m-87350/")</f>
        <v>https://alsi.kz/ru/catalog/kabeli-ugo/kabel-defender03hdmi-m-mver-141-m-87350/</v>
      </c>
    </row>
    <row r="319" spans="1:5" outlineLevel="3">
      <c r="A319" s="18">
        <v>218522</v>
      </c>
      <c r="B319" s="18" t="s">
        <v>889</v>
      </c>
      <c r="C319" s="19" t="s">
        <v>890</v>
      </c>
      <c r="D319" s="18" t="s">
        <v>891</v>
      </c>
      <c r="E319" s="20" t="str">
        <f>HYPERLINK("https://alsi.kz/ru/catalog/kabeli-ugo/kabel-ektshvvp-2h075-mm-2h075/", "https://alsi.kz/ru/catalog/kabeli-ugo/kabel-ektshvvp-2h075-mm-2h075/")</f>
        <v>https://alsi.kz/ru/catalog/kabeli-ugo/kabel-ektshvvp-2h075-mm-2h075/</v>
      </c>
    </row>
    <row r="320" spans="1:5" outlineLevel="3">
      <c r="A320" s="18">
        <v>44907</v>
      </c>
      <c r="B320" s="18" t="s">
        <v>892</v>
      </c>
      <c r="C320" s="19" t="s">
        <v>893</v>
      </c>
      <c r="D320" s="18" t="s">
        <v>894</v>
      </c>
      <c r="E320" s="20" t="str">
        <f>HYPERLINK("https://alsi.kz/ru/catalog/kabeli-ugo/kabel-hp-europeusba-b-dlya-printeraskanera18-m-04356-18/", "https://alsi.kz/ru/catalog/kabeli-ugo/kabel-hp-europeusba-b-dlya-printeraskanera18-m-04356-18/")</f>
        <v>https://alsi.kz/ru/catalog/kabeli-ugo/kabel-hp-europeusba-b-dlya-printeraskanera18-m-04356-18/</v>
      </c>
    </row>
    <row r="321" spans="1:5" outlineLevel="3">
      <c r="A321" s="18">
        <v>197089</v>
      </c>
      <c r="B321" s="18" t="s">
        <v>895</v>
      </c>
      <c r="C321" s="19" t="s">
        <v>896</v>
      </c>
      <c r="D321" s="18" t="s">
        <v>897</v>
      </c>
      <c r="E321" s="20" t="str">
        <f>HYPERLINK("https://alsi.kz/ru/catalog/kabeli-ugo/kabel-kramerc-dmdm-6-c-dmdm-6-8s0/", "https://alsi.kz/ru/catalog/kabeli-ugo/kabel-kramerc-dmdm-6-c-dmdm-6-8s0/")</f>
        <v>https://alsi.kz/ru/catalog/kabeli-ugo/kabel-kramerc-dmdm-6-c-dmdm-6-8s0/</v>
      </c>
    </row>
    <row r="322" spans="1:5" outlineLevel="3">
      <c r="A322" s="18">
        <v>186439</v>
      </c>
      <c r="B322" s="18" t="s">
        <v>898</v>
      </c>
      <c r="C322" s="19" t="s">
        <v>899</v>
      </c>
      <c r="D322" s="18" t="s">
        <v>900</v>
      </c>
      <c r="E322" s="20" t="str">
        <f>HYPERLINK("https://alsi.kz/ru/catalog/kabeli-ugo/kabel-lazsowh-11120m-wh-11120m/", "https://alsi.kz/ru/catalog/kabeli-ugo/kabel-lazsowh-11120m-wh-11120m/")</f>
        <v>https://alsi.kz/ru/catalog/kabeli-ugo/kabel-lazsowh-11120m-wh-11120m/</v>
      </c>
    </row>
    <row r="323" spans="1:5" outlineLevel="3">
      <c r="A323" s="18">
        <v>207531</v>
      </c>
      <c r="B323" s="18" t="s">
        <v>901</v>
      </c>
      <c r="C323" s="19" t="s">
        <v>902</v>
      </c>
      <c r="D323" s="18" t="s">
        <v>903</v>
      </c>
      <c r="E323" s="20" t="str">
        <f>HYPERLINK("https://alsi.kz/ru/catalog/kabeli-ugo/kabel-legrand-l032778-l032778/", "https://alsi.kz/ru/catalog/kabeli-ugo/kabel-legrand-l032778-l032778/")</f>
        <v>https://alsi.kz/ru/catalog/kabeli-ugo/kabel-legrand-l032778-l032778/</v>
      </c>
    </row>
    <row r="324" spans="1:5" outlineLevel="3">
      <c r="A324" s="18">
        <v>137311</v>
      </c>
      <c r="B324" s="18" t="s">
        <v>904</v>
      </c>
      <c r="C324" s="19" t="s">
        <v>905</v>
      </c>
      <c r="D324" s="18" t="s">
        <v>906</v>
      </c>
      <c r="E324" s="20" t="str">
        <f>HYPERLINK("https://alsi.kz/ru/catalog/kabeli-ugo/kabel-ship-d155-p-d155-p/", "https://alsi.kz/ru/catalog/kabeli-ugo/kabel-ship-d155-p-d155-p/")</f>
        <v>https://alsi.kz/ru/catalog/kabeli-ugo/kabel-ship-d155-p-d155-p/</v>
      </c>
    </row>
    <row r="325" spans="1:5" outlineLevel="3">
      <c r="A325" s="18">
        <v>128471</v>
      </c>
      <c r="B325" s="18" t="s">
        <v>907</v>
      </c>
      <c r="C325" s="19" t="s">
        <v>908</v>
      </c>
      <c r="D325" s="18" t="s">
        <v>909</v>
      </c>
      <c r="E325" s="20" t="str">
        <f>HYPERLINK("https://alsi.kz/ru/catalog/kabeli-ugo/kabel-shipvga-to-vga-15male15male-20-m-vg002mm-20p/", "https://alsi.kz/ru/catalog/kabeli-ugo/kabel-shipvga-to-vga-15male15male-20-m-vg002mm-20p/")</f>
        <v>https://alsi.kz/ru/catalog/kabeli-ugo/kabel-shipvga-to-vga-15male15male-20-m-vg002mm-20p/</v>
      </c>
    </row>
    <row r="326" spans="1:5" outlineLevel="3">
      <c r="A326" s="18">
        <v>227178</v>
      </c>
      <c r="B326" s="18" t="s">
        <v>910</v>
      </c>
      <c r="C326" s="19" t="s">
        <v>911</v>
      </c>
      <c r="D326" s="18" t="s">
        <v>912</v>
      </c>
      <c r="E326" s="20" t="str">
        <f>HYPERLINK("https://alsi.kz/ru/catalog/kabeli-ugo/kabel-pitaniya-apcap9892power-cord-c19-to-c20-06m-ap9892/", "https://alsi.kz/ru/catalog/kabeli-ugo/kabel-pitaniya-apcap9892power-cord-c19-to-c20-06m-ap9892/")</f>
        <v>https://alsi.kz/ru/catalog/kabeli-ugo/kabel-pitaniya-apcap9892power-cord-c19-to-c20-06m-ap9892/</v>
      </c>
    </row>
    <row r="327" spans="1:5" outlineLevel="3">
      <c r="A327" s="18">
        <v>103945</v>
      </c>
      <c r="B327" s="18" t="s">
        <v>913</v>
      </c>
      <c r="C327" s="19" t="s">
        <v>914</v>
      </c>
      <c r="D327" s="18" t="s">
        <v>915</v>
      </c>
      <c r="E327" s="20" t="str">
        <f>HYPERLINK("https://alsi.kz/ru/catalog/kabeli-ugo/kabel-deluxdlw-1250-dlw-1250/", "https://alsi.kz/ru/catalog/kabeli-ugo/kabel-deluxdlw-1250-dlw-1250/")</f>
        <v>https://alsi.kz/ru/catalog/kabeli-ugo/kabel-deluxdlw-1250-dlw-1250/</v>
      </c>
    </row>
    <row r="328" spans="1:5" outlineLevel="3">
      <c r="A328" s="18">
        <v>17145</v>
      </c>
      <c r="B328" s="18" t="s">
        <v>916</v>
      </c>
      <c r="C328" s="19" t="s">
        <v>917</v>
      </c>
      <c r="D328" s="18" t="s">
        <v>918</v>
      </c>
      <c r="E328" s="20" t="str">
        <f>HYPERLINK("https://alsi.kz/ru/catalog/kabeli-ugo/konnektorrj45-rj45/", "https://alsi.kz/ru/catalog/kabeli-ugo/konnektorrj45-rj45/")</f>
        <v>https://alsi.kz/ru/catalog/kabeli-ugo/konnektorrj45-rj45/</v>
      </c>
    </row>
    <row r="329" spans="1:5" outlineLevel="2">
      <c r="A329" s="15" t="s">
        <v>919</v>
      </c>
      <c r="B329" s="16"/>
      <c r="C329" s="16"/>
      <c r="D329" s="17"/>
      <c r="E329" s="14" t="str">
        <f>HYPERLINK("http://alsi.kz/ru/catalog/klaviatury/", "http://alsi.kz/ru/catalog/klaviatury/")</f>
        <v>http://alsi.kz/ru/catalog/klaviatury/</v>
      </c>
    </row>
    <row r="330" spans="1:5" outlineLevel="3">
      <c r="A330" s="18">
        <v>140664</v>
      </c>
      <c r="B330" s="18" t="s">
        <v>920</v>
      </c>
      <c r="C330" s="19" t="s">
        <v>921</v>
      </c>
      <c r="D330" s="18" t="s">
        <v>922</v>
      </c>
      <c r="E330" s="20" t="str">
        <f>HYPERLINK("https://alsi.kz/ru/catalog/klaviatury/klaviatura-dell-kb-813-smartcard-reader/", "https://alsi.kz/ru/catalog/klaviatury/klaviatura-dell-kb-813-smartcard-reader/")</f>
        <v>https://alsi.kz/ru/catalog/klaviatury/klaviatura-dell-kb-813-smartcard-reader/</v>
      </c>
    </row>
    <row r="331" spans="1:5" outlineLevel="3">
      <c r="A331" s="18">
        <v>253923</v>
      </c>
      <c r="B331" s="18" t="s">
        <v>923</v>
      </c>
      <c r="C331" s="19" t="s">
        <v>924</v>
      </c>
      <c r="D331" s="18" t="s">
        <v>925</v>
      </c>
      <c r="E331" s="20" t="str">
        <f>HYPERLINK("https://alsi.kz/ru/catalog/klaviatury/klaviatura-hp-europe-125-g2-wd-ay2y7a6b15/", "https://alsi.kz/ru/catalog/klaviatury/klaviatura-hp-europe-125-g2-wd-ay2y7a6b15/")</f>
        <v>https://alsi.kz/ru/catalog/klaviatury/klaviatura-hp-europe-125-g2-wd-ay2y7a6b15/</v>
      </c>
    </row>
    <row r="332" spans="1:5" outlineLevel="3">
      <c r="A332" s="18">
        <v>214337</v>
      </c>
      <c r="B332" s="18" t="s">
        <v>926</v>
      </c>
      <c r="C332" s="19" t="s">
        <v>927</v>
      </c>
      <c r="D332" s="18" t="s">
        <v>928</v>
      </c>
      <c r="E332" s="20" t="str">
        <f>HYPERLINK("https://alsi.kz/ru/catalog/klaviatury/klaviatura-hp-europe-125-usb-wd-bulk-12-266c9a6b15/", "https://alsi.kz/ru/catalog/klaviatury/klaviatura-hp-europe-125-usb-wd-bulk-12-266c9a6b15/")</f>
        <v>https://alsi.kz/ru/catalog/klaviatury/klaviatura-hp-europe-125-usb-wd-bulk-12-266c9a6b15/</v>
      </c>
    </row>
    <row r="333" spans="1:5" outlineLevel="3">
      <c r="A333" s="18">
        <v>252301</v>
      </c>
      <c r="B333" s="18" t="s">
        <v>929</v>
      </c>
      <c r="C333" s="19" t="s">
        <v>930</v>
      </c>
      <c r="D333" s="18" t="s">
        <v>931</v>
      </c>
      <c r="E333" s="20" t="str">
        <f>HYPERLINK("https://alsi.kz/ru/catalog/klaviatury/klaviatura-hp-europe-725-multi-device-rechargeable-wireless-keyboard-9t5b2aab15/", "https://alsi.kz/ru/catalog/klaviatury/klaviatura-hp-europe-725-multi-device-rechargeable-wireless-keyboard-9t5b2aab15/")</f>
        <v>https://alsi.kz/ru/catalog/klaviatury/klaviatura-hp-europe-725-multi-device-rechargeable-wireless-keyboard-9t5b2aab15/</v>
      </c>
    </row>
    <row r="334" spans="1:5" outlineLevel="2">
      <c r="A334" s="15" t="s">
        <v>932</v>
      </c>
      <c r="B334" s="16"/>
      <c r="C334" s="16"/>
      <c r="D334" s="17"/>
      <c r="E334" s="14" t="str">
        <f>HYPERLINK("http://alsi.kz/ru/catalog/kronshteyny-upz/", "http://alsi.kz/ru/catalog/kronshteyny-upz/")</f>
        <v>http://alsi.kz/ru/catalog/kronshteyny-upz/</v>
      </c>
    </row>
    <row r="335" spans="1:5" outlineLevel="3">
      <c r="A335" s="18">
        <v>212576</v>
      </c>
      <c r="B335" s="18" t="s">
        <v>933</v>
      </c>
      <c r="C335" s="19" t="s">
        <v>934</v>
      </c>
      <c r="D335" s="18" t="s">
        <v>935</v>
      </c>
      <c r="E335" s="20" t="str">
        <f>HYPERLINK("https://alsi.kz/ru/catalog/kronshteyny-upz/kreplenie-brateck-lp43-22-lp43-22/", "https://alsi.kz/ru/catalog/kronshteyny-upz/kreplenie-brateck-lp43-22-lp43-22/")</f>
        <v>https://alsi.kz/ru/catalog/kronshteyny-upz/kreplenie-brateck-lp43-22-lp43-22/</v>
      </c>
    </row>
    <row r="336" spans="1:5" outlineLevel="3">
      <c r="A336" s="18">
        <v>222649</v>
      </c>
      <c r="B336" s="18" t="s">
        <v>936</v>
      </c>
      <c r="C336" s="19" t="s">
        <v>937</v>
      </c>
      <c r="D336" s="18" t="s">
        <v>938</v>
      </c>
      <c r="E336" s="20" t="str">
        <f>HYPERLINK("https://alsi.kz/ru/catalog/kronshteyny-upz/stoyka-wize-m75-m75/", "https://alsi.kz/ru/catalog/kronshteyny-upz/stoyka-wize-m75-m75/")</f>
        <v>https://alsi.kz/ru/catalog/kronshteyny-upz/stoyka-wize-m75-m75/</v>
      </c>
    </row>
    <row r="337" spans="1:5" outlineLevel="2">
      <c r="A337" s="15" t="s">
        <v>939</v>
      </c>
      <c r="B337" s="16"/>
      <c r="C337" s="16"/>
      <c r="D337" s="17"/>
      <c r="E337" s="14" t="str">
        <f>HYPERLINK("http://alsi.kz/ru/catalog/komplekty-klaviatura-myshka-/", "http://alsi.kz/ru/catalog/komplekty-klaviatura-myshka-/")</f>
        <v>http://alsi.kz/ru/catalog/komplekty-klaviatura-myshka-/</v>
      </c>
    </row>
    <row r="338" spans="1:5" outlineLevel="3">
      <c r="A338" s="18">
        <v>253662</v>
      </c>
      <c r="B338" s="18" t="s">
        <v>940</v>
      </c>
      <c r="C338" s="19" t="s">
        <v>941</v>
      </c>
      <c r="D338" s="18" t="s">
        <v>942</v>
      </c>
      <c r="E338" s="20" t="str">
        <f>HYPERLINK("https://alsi.kz/ru/catalog/komplekty-klaviatura-myshka-/klaviatura-i-manipulyator-dell-pro-5-keyboard-and-mouse---km526-580-bdgy/", "https://alsi.kz/ru/catalog/komplekty-klaviatura-myshka-/klaviatura-i-manipulyator-dell-pro-5-keyboard-and-mouse---km526-580-bdgy/")</f>
        <v>https://alsi.kz/ru/catalog/komplekty-klaviatura-myshka-/klaviatura-i-manipulyator-dell-pro-5-keyboard-and-mouse---km526-580-bdgy/</v>
      </c>
    </row>
    <row r="339" spans="1:5" outlineLevel="3">
      <c r="A339" s="18">
        <v>251724</v>
      </c>
      <c r="B339" s="18" t="s">
        <v>943</v>
      </c>
      <c r="C339" s="19" t="s">
        <v>944</v>
      </c>
      <c r="D339" s="18" t="s">
        <v>945</v>
      </c>
      <c r="E339" s="20" t="str">
        <f>HYPERLINK("https://alsi.kz/ru/catalog/komplekty-klaviatura-myshka-/klaviatura-i-manipulyator-hp-europe-225-wired-mouse-and-kb-g2-cwh-aw5s6aaabb/", "https://alsi.kz/ru/catalog/komplekty-klaviatura-myshka-/klaviatura-i-manipulyator-hp-europe-225-wired-mouse-and-kb-g2-cwh-aw5s6aaabb/")</f>
        <v>https://alsi.kz/ru/catalog/komplekty-klaviatura-myshka-/klaviatura-i-manipulyator-hp-europe-225-wired-mouse-and-kb-g2-cwh-aw5s6aaabb/</v>
      </c>
    </row>
    <row r="340" spans="1:5" outlineLevel="3">
      <c r="A340" s="18">
        <v>235731</v>
      </c>
      <c r="B340" s="18" t="s">
        <v>946</v>
      </c>
      <c r="C340" s="19" t="s">
        <v>947</v>
      </c>
      <c r="D340" s="18" t="s">
        <v>948</v>
      </c>
      <c r="E340" s="20" t="str">
        <f>HYPERLINK("https://alsi.kz/ru/catalog/komplekty-klaviatura-myshka-/klaviatura-i-manipulyator-hp-europe-230-3l1f0aab15/", "https://alsi.kz/ru/catalog/komplekty-klaviatura-myshka-/klaviatura-i-manipulyator-hp-europe-230-3l1f0aab15/")</f>
        <v>https://alsi.kz/ru/catalog/komplekty-klaviatura-myshka-/klaviatura-i-manipulyator-hp-europe-230-3l1f0aab15/</v>
      </c>
    </row>
    <row r="341" spans="1:5" outlineLevel="3">
      <c r="A341" s="18">
        <v>250897</v>
      </c>
      <c r="B341" s="18" t="s">
        <v>949</v>
      </c>
      <c r="C341" s="19" t="s">
        <v>950</v>
      </c>
      <c r="D341" s="18" t="s">
        <v>951</v>
      </c>
      <c r="E341" s="20" t="str">
        <f>HYPERLINK("https://alsi.kz/ru/catalog/komplekty-klaviatura-myshka-/klaviatura-i-manipulyator-hp-europe-655-wireless-kbmse-combo-wht-860p8aab15/", "https://alsi.kz/ru/catalog/komplekty-klaviatura-myshka-/klaviatura-i-manipulyator-hp-europe-655-wireless-kbmse-combo-wht-860p8aab15/")</f>
        <v>https://alsi.kz/ru/catalog/komplekty-klaviatura-myshka-/klaviatura-i-manipulyator-hp-europe-655-wireless-kbmse-combo-wht-860p8aab15/</v>
      </c>
    </row>
    <row r="342" spans="1:5" outlineLevel="2">
      <c r="A342" s="15" t="s">
        <v>952</v>
      </c>
      <c r="B342" s="16"/>
      <c r="C342" s="16"/>
      <c r="D342" s="17"/>
      <c r="E342" s="14" t="str">
        <f>HYPERLINK("http://alsi.kz/ru/catalog/moduli-operativnoy-pamyati-ozu/", "http://alsi.kz/ru/catalog/moduli-operativnoy-pamyati-ozu/")</f>
        <v>http://alsi.kz/ru/catalog/moduli-operativnoy-pamyati-ozu/</v>
      </c>
    </row>
    <row r="343" spans="1:5" outlineLevel="3">
      <c r="A343" s="18">
        <v>77960</v>
      </c>
      <c r="B343" s="18" t="s">
        <v>953</v>
      </c>
      <c r="C343" s="19" t="s">
        <v>954</v>
      </c>
      <c r="D343" s="18" t="s">
        <v>955</v>
      </c>
      <c r="E343" s="20" t="str">
        <f>HYPERLINK("https://alsi.kz/ru/catalog/moduli-operativnoy-pamyati-ozu/pamyat-silicon-power2-gbddr31333-mhzsp002gbltu133s02-sp002gbltu133s02/", "https://alsi.kz/ru/catalog/moduli-operativnoy-pamyati-ozu/pamyat-silicon-power2-gbddr31333-mhzsp002gbltu133s02-sp002gbltu133s02/")</f>
        <v>https://alsi.kz/ru/catalog/moduli-operativnoy-pamyati-ozu/pamyat-silicon-power2-gbddr31333-mhzsp002gbltu133s02-sp002gbltu133s02/</v>
      </c>
    </row>
    <row r="344" spans="1:5" outlineLevel="2">
      <c r="A344" s="15" t="s">
        <v>956</v>
      </c>
      <c r="B344" s="16"/>
      <c r="C344" s="16"/>
      <c r="D344" s="17"/>
      <c r="E344" s="14" t="str">
        <f>HYPERLINK("http://alsi.kz/ru/catalog/myshki-i-kovriki/", "http://alsi.kz/ru/catalog/myshki-i-kovriki/")</f>
        <v>http://alsi.kz/ru/catalog/myshki-i-kovriki/</v>
      </c>
    </row>
    <row r="345" spans="1:5" outlineLevel="3">
      <c r="A345" s="18">
        <v>248560</v>
      </c>
      <c r="B345" s="18" t="s">
        <v>957</v>
      </c>
      <c r="C345" s="19" t="s">
        <v>958</v>
      </c>
      <c r="D345" s="18" t="s">
        <v>959</v>
      </c>
      <c r="E345" s="20" t="str">
        <f>HYPERLINK("https://alsi.kz/ru/catalog/myshki-i-kovriki/manipulyator-asus-marshmallow-mouse-md100-beige-90xb07a0-bmu0a0/", "https://alsi.kz/ru/catalog/myshki-i-kovriki/manipulyator-asus-marshmallow-mouse-md100-beige-90xb07a0-bmu0a0/")</f>
        <v>https://alsi.kz/ru/catalog/myshki-i-kovriki/manipulyator-asus-marshmallow-mouse-md100-beige-90xb07a0-bmu0a0/</v>
      </c>
    </row>
    <row r="346" spans="1:5" outlineLevel="3">
      <c r="A346" s="18">
        <v>248559</v>
      </c>
      <c r="B346" s="18" t="s">
        <v>960</v>
      </c>
      <c r="C346" s="19" t="s">
        <v>961</v>
      </c>
      <c r="D346" s="18" t="s">
        <v>959</v>
      </c>
      <c r="E346" s="20" t="str">
        <f>HYPERLINK("https://alsi.kz/ru/catalog/myshki-i-kovriki/manipulyator-asus-marshmallow-mouse-md100-purple-90xb07a0-bmu010/", "https://alsi.kz/ru/catalog/myshki-i-kovriki/manipulyator-asus-marshmallow-mouse-md100-purple-90xb07a0-bmu010/")</f>
        <v>https://alsi.kz/ru/catalog/myshki-i-kovriki/manipulyator-asus-marshmallow-mouse-md100-purple-90xb07a0-bmu010/</v>
      </c>
    </row>
    <row r="347" spans="1:5" outlineLevel="3">
      <c r="A347" s="18">
        <v>248567</v>
      </c>
      <c r="B347" s="18" t="s">
        <v>962</v>
      </c>
      <c r="C347" s="19" t="s">
        <v>963</v>
      </c>
      <c r="D347" s="18" t="s">
        <v>964</v>
      </c>
      <c r="E347" s="20" t="str">
        <f>HYPERLINK("https://alsi.kz/ru/catalog/myshki-i-kovriki/manipulyator-asus-md102-beige-90xb0900-bmu020/", "https://alsi.kz/ru/catalog/myshki-i-kovriki/manipulyator-asus-md102-beige-90xb0900-bmu020/")</f>
        <v>https://alsi.kz/ru/catalog/myshki-i-kovriki/manipulyator-asus-md102-beige-90xb0900-bmu020/</v>
      </c>
    </row>
    <row r="348" spans="1:5" outlineLevel="3">
      <c r="A348" s="18">
        <v>248565</v>
      </c>
      <c r="B348" s="18" t="s">
        <v>965</v>
      </c>
      <c r="C348" s="19" t="s">
        <v>966</v>
      </c>
      <c r="D348" s="18" t="s">
        <v>964</v>
      </c>
      <c r="E348" s="20" t="str">
        <f>HYPERLINK("https://alsi.kz/ru/catalog/myshki-i-kovriki/manipulyator-asus-md102-dark-grey-90xb0900-bmu000/", "https://alsi.kz/ru/catalog/myshki-i-kovriki/manipulyator-asus-md102-dark-grey-90xb0900-bmu000/")</f>
        <v>https://alsi.kz/ru/catalog/myshki-i-kovriki/manipulyator-asus-md102-dark-grey-90xb0900-bmu000/</v>
      </c>
    </row>
    <row r="349" spans="1:5" outlineLevel="3">
      <c r="A349" s="18">
        <v>248566</v>
      </c>
      <c r="B349" s="18" t="s">
        <v>967</v>
      </c>
      <c r="C349" s="19" t="s">
        <v>968</v>
      </c>
      <c r="D349" s="18" t="s">
        <v>964</v>
      </c>
      <c r="E349" s="20" t="str">
        <f>HYPERLINK("https://alsi.kz/ru/catalog/myshki-i-kovriki/manipulyator-asus-md102-white-90xb0900-bmu010/", "https://alsi.kz/ru/catalog/myshki-i-kovriki/manipulyator-asus-md102-white-90xb0900-bmu010/")</f>
        <v>https://alsi.kz/ru/catalog/myshki-i-kovriki/manipulyator-asus-md102-white-90xb0900-bmu010/</v>
      </c>
    </row>
    <row r="350" spans="1:5" outlineLevel="3">
      <c r="A350" s="18">
        <v>235669</v>
      </c>
      <c r="B350" s="18" t="s">
        <v>969</v>
      </c>
      <c r="C350" s="19" t="s">
        <v>970</v>
      </c>
      <c r="D350" s="18" t="s">
        <v>971</v>
      </c>
      <c r="E350" s="20" t="str">
        <f>HYPERLINK("https://alsi.kz/ru/catalog/myshki-i-kovriki/manipulyator-asus-mu101c-wired-blue-ray-90xb05rn-bmu000/", "https://alsi.kz/ru/catalog/myshki-i-kovriki/manipulyator-asus-mu101c-wired-blue-ray-90xb05rn-bmu000/")</f>
        <v>https://alsi.kz/ru/catalog/myshki-i-kovriki/manipulyator-asus-mu101c-wired-blue-ray-90xb05rn-bmu000/</v>
      </c>
    </row>
    <row r="351" spans="1:5" outlineLevel="3">
      <c r="A351" s="18">
        <v>235670</v>
      </c>
      <c r="B351" s="18" t="s">
        <v>972</v>
      </c>
      <c r="C351" s="19" t="s">
        <v>973</v>
      </c>
      <c r="D351" s="18" t="s">
        <v>971</v>
      </c>
      <c r="E351" s="20" t="str">
        <f>HYPERLINK("https://alsi.kz/ru/catalog/myshki-i-kovriki/manipulyator-asus-mu101c-wired-blue-ray-90xb05rn-bmu010/", "https://alsi.kz/ru/catalog/myshki-i-kovriki/manipulyator-asus-mu101c-wired-blue-ray-90xb05rn-bmu010/")</f>
        <v>https://alsi.kz/ru/catalog/myshki-i-kovriki/manipulyator-asus-mu101c-wired-blue-ray-90xb05rn-bmu010/</v>
      </c>
    </row>
    <row r="352" spans="1:5" outlineLevel="3">
      <c r="A352" s="18">
        <v>248556</v>
      </c>
      <c r="B352" s="18" t="s">
        <v>974</v>
      </c>
      <c r="C352" s="19" t="s">
        <v>975</v>
      </c>
      <c r="D352" s="18" t="s">
        <v>976</v>
      </c>
      <c r="E352" s="20" t="str">
        <f>HYPERLINK("https://alsi.kz/ru/catalog/myshki-i-kovriki/manipulyator-asus-mw203-black-90xb06c0-bmu000/", "https://alsi.kz/ru/catalog/myshki-i-kovriki/manipulyator-asus-mw203-black-90xb06c0-bmu000/")</f>
        <v>https://alsi.kz/ru/catalog/myshki-i-kovriki/manipulyator-asus-mw203-black-90xb06c0-bmu000/</v>
      </c>
    </row>
    <row r="353" spans="1:5" outlineLevel="3">
      <c r="A353" s="18">
        <v>248557</v>
      </c>
      <c r="B353" s="18" t="s">
        <v>977</v>
      </c>
      <c r="C353" s="19" t="s">
        <v>978</v>
      </c>
      <c r="D353" s="18" t="s">
        <v>979</v>
      </c>
      <c r="E353" s="20" t="str">
        <f>HYPERLINK("https://alsi.kz/ru/catalog/myshki-i-kovriki/manipulyator-asus-mw203-blue-90xb06c0-bmu010/", "https://alsi.kz/ru/catalog/myshki-i-kovriki/manipulyator-asus-mw203-blue-90xb06c0-bmu010/")</f>
        <v>https://alsi.kz/ru/catalog/myshki-i-kovriki/manipulyator-asus-mw203-blue-90xb06c0-bmu010/</v>
      </c>
    </row>
    <row r="354" spans="1:5" outlineLevel="3">
      <c r="A354" s="18">
        <v>253706</v>
      </c>
      <c r="B354" s="18" t="s">
        <v>980</v>
      </c>
      <c r="C354" s="19" t="s">
        <v>981</v>
      </c>
      <c r="D354" s="18" t="s">
        <v>982</v>
      </c>
      <c r="E354" s="20" t="str">
        <f>HYPERLINK("https://alsi.kz/ru/catalog/myshki-i-kovriki/manipulyator-asus-proart-mouse-md301-90xb0af0-bmu010/", "https://alsi.kz/ru/catalog/myshki-i-kovriki/manipulyator-asus-proart-mouse-md301-90xb0af0-bmu010/")</f>
        <v>https://alsi.kz/ru/catalog/myshki-i-kovriki/manipulyator-asus-proart-mouse-md301-90xb0af0-bmu010/</v>
      </c>
    </row>
    <row r="355" spans="1:5" outlineLevel="3">
      <c r="A355" s="18">
        <v>248562</v>
      </c>
      <c r="B355" s="18" t="s">
        <v>983</v>
      </c>
      <c r="C355" s="19" t="s">
        <v>984</v>
      </c>
      <c r="D355" s="18" t="s">
        <v>985</v>
      </c>
      <c r="E355" s="20" t="str">
        <f>HYPERLINK("https://alsi.kz/ru/catalog/myshki-i-kovriki/manipulyator-asus-smarto-mouse-md200-black-90xb0790-bmu000/", "https://alsi.kz/ru/catalog/myshki-i-kovriki/manipulyator-asus-smarto-mouse-md200-black-90xb0790-bmu000/")</f>
        <v>https://alsi.kz/ru/catalog/myshki-i-kovriki/manipulyator-asus-smarto-mouse-md200-black-90xb0790-bmu000/</v>
      </c>
    </row>
    <row r="356" spans="1:5" outlineLevel="3">
      <c r="A356" s="18">
        <v>248564</v>
      </c>
      <c r="B356" s="18" t="s">
        <v>986</v>
      </c>
      <c r="C356" s="19" t="s">
        <v>987</v>
      </c>
      <c r="D356" s="18" t="s">
        <v>985</v>
      </c>
      <c r="E356" s="20" t="str">
        <f>HYPERLINK("https://alsi.kz/ru/catalog/myshki-i-kovriki/manipulyator-asus-smarto-mouse-md200-silent-plus-beige-90xb0790-bmu0a0/", "https://alsi.kz/ru/catalog/myshki-i-kovriki/manipulyator-asus-smarto-mouse-md200-silent-plus-beige-90xb0790-bmu0a0/")</f>
        <v>https://alsi.kz/ru/catalog/myshki-i-kovriki/manipulyator-asus-smarto-mouse-md200-silent-plus-beige-90xb0790-bmu0a0/</v>
      </c>
    </row>
    <row r="357" spans="1:5" outlineLevel="3">
      <c r="A357" s="18">
        <v>248563</v>
      </c>
      <c r="B357" s="18" t="s">
        <v>988</v>
      </c>
      <c r="C357" s="19" t="s">
        <v>989</v>
      </c>
      <c r="D357" s="18" t="s">
        <v>990</v>
      </c>
      <c r="E357" s="20" t="str">
        <f>HYPERLINK("https://alsi.kz/ru/catalog/myshki-i-kovriki/manipulyator-asus-smarto-mouse-md200-silent-plus-green-90xb0790-bmu030/", "https://alsi.kz/ru/catalog/myshki-i-kovriki/manipulyator-asus-smarto-mouse-md200-silent-plus-green-90xb0790-bmu030/")</f>
        <v>https://alsi.kz/ru/catalog/myshki-i-kovriki/manipulyator-asus-smarto-mouse-md200-silent-plus-green-90xb0790-bmu030/</v>
      </c>
    </row>
    <row r="358" spans="1:5" outlineLevel="3">
      <c r="A358" s="18">
        <v>163111</v>
      </c>
      <c r="B358" s="18" t="s">
        <v>991</v>
      </c>
      <c r="C358" s="19" t="s">
        <v>992</v>
      </c>
      <c r="D358" s="18" t="s">
        <v>993</v>
      </c>
      <c r="E358" s="20" t="str">
        <f>HYPERLINK("https://alsi.kz/ru/catalog/myshki-i-kovriki/manipulyator-dell-ms116-570-aair/", "https://alsi.kz/ru/catalog/myshki-i-kovriki/manipulyator-dell-ms116-570-aair/")</f>
        <v>https://alsi.kz/ru/catalog/myshki-i-kovriki/manipulyator-dell-ms116-570-aair/</v>
      </c>
    </row>
    <row r="359" spans="1:5" outlineLevel="3">
      <c r="A359" s="18">
        <v>203033</v>
      </c>
      <c r="B359" s="18" t="s">
        <v>994</v>
      </c>
      <c r="C359" s="19" t="s">
        <v>995</v>
      </c>
      <c r="D359" s="18" t="s">
        <v>996</v>
      </c>
      <c r="E359" s="20" t="str">
        <f>HYPERLINK("https://alsi.kz/ru/catalog/myshki-i-kovriki/manipulyator-dell-ms3220-570-abhn/", "https://alsi.kz/ru/catalog/myshki-i-kovriki/manipulyator-dell-ms3220-570-abhn/")</f>
        <v>https://alsi.kz/ru/catalog/myshki-i-kovriki/manipulyator-dell-ms3220-570-abhn/</v>
      </c>
    </row>
    <row r="360" spans="1:5" outlineLevel="3">
      <c r="A360" s="18">
        <v>204915</v>
      </c>
      <c r="B360" s="18" t="s">
        <v>997</v>
      </c>
      <c r="C360" s="19" t="s">
        <v>998</v>
      </c>
      <c r="D360" s="18" t="s">
        <v>999</v>
      </c>
      <c r="E360" s="20" t="str">
        <f>HYPERLINK("https://alsi.kz/ru/catalog/myshki-i-kovriki/manipulyator-dell-ms3320w-570-abhk/", "https://alsi.kz/ru/catalog/myshki-i-kovriki/manipulyator-dell-ms3320w-570-abhk/")</f>
        <v>https://alsi.kz/ru/catalog/myshki-i-kovriki/manipulyator-dell-ms3320w-570-abhk/</v>
      </c>
    </row>
    <row r="361" spans="1:5" outlineLevel="3">
      <c r="A361" s="18">
        <v>204066</v>
      </c>
      <c r="B361" s="18" t="s">
        <v>1000</v>
      </c>
      <c r="C361" s="19" t="s">
        <v>1001</v>
      </c>
      <c r="D361" s="18" t="s">
        <v>1002</v>
      </c>
      <c r="E361" s="20" t="str">
        <f>HYPERLINK("https://alsi.kz/ru/catalog/myshki-i-kovriki/manipulyator-dell-ms5120w-570-abhl/", "https://alsi.kz/ru/catalog/myshki-i-kovriki/manipulyator-dell-ms5120w-570-abhl/")</f>
        <v>https://alsi.kz/ru/catalog/myshki-i-kovriki/manipulyator-dell-ms5120w-570-abhl/</v>
      </c>
    </row>
    <row r="362" spans="1:5" outlineLevel="3">
      <c r="A362" s="18">
        <v>253664</v>
      </c>
      <c r="B362" s="18" t="s">
        <v>1003</v>
      </c>
      <c r="C362" s="19" t="s">
        <v>1004</v>
      </c>
      <c r="D362" s="18" t="s">
        <v>1005</v>
      </c>
      <c r="E362" s="20" t="str">
        <f>HYPERLINK("https://alsi.kz/ru/catalog/myshki-i-kovriki/manipulyator-dell-pro-5-mouse---ms526-570-bblf/", "https://alsi.kz/ru/catalog/myshki-i-kovriki/manipulyator-dell-pro-5-mouse---ms526-570-bblf/")</f>
        <v>https://alsi.kz/ru/catalog/myshki-i-kovriki/manipulyator-dell-pro-5-mouse---ms526-570-bblf/</v>
      </c>
    </row>
    <row r="363" spans="1:5" outlineLevel="3">
      <c r="A363" s="18">
        <v>253663</v>
      </c>
      <c r="B363" s="18" t="s">
        <v>1006</v>
      </c>
      <c r="C363" s="19" t="s">
        <v>1007</v>
      </c>
      <c r="D363" s="18" t="s">
        <v>1008</v>
      </c>
      <c r="E363" s="20" t="str">
        <f>HYPERLINK("https://alsi.kz/ru/catalog/myshki-i-kovriki/manipulyator-dell-pro-7-silent-mouse---ms726-570-bblh/", "https://alsi.kz/ru/catalog/myshki-i-kovriki/manipulyator-dell-pro-7-silent-mouse---ms726-570-bblh/")</f>
        <v>https://alsi.kz/ru/catalog/myshki-i-kovriki/manipulyator-dell-pro-7-silent-mouse---ms726-570-bblh/</v>
      </c>
    </row>
    <row r="364" spans="1:5" outlineLevel="3">
      <c r="A364" s="18">
        <v>244516</v>
      </c>
      <c r="B364" s="18" t="s">
        <v>1009</v>
      </c>
      <c r="C364" s="19" t="s">
        <v>1010</v>
      </c>
      <c r="D364" s="18" t="s">
        <v>1011</v>
      </c>
      <c r="E364" s="20" t="str">
        <f>HYPERLINK("https://alsi.kz/ru/catalog/myshki-i-kovriki/manipulyator-dell-silent-mouse---ms355-570-bbjh/", "https://alsi.kz/ru/catalog/myshki-i-kovriki/manipulyator-dell-silent-mouse---ms355-570-bbjh/")</f>
        <v>https://alsi.kz/ru/catalog/myshki-i-kovriki/manipulyator-dell-silent-mouse---ms355-570-bbjh/</v>
      </c>
    </row>
    <row r="365" spans="1:5" outlineLevel="3">
      <c r="A365" s="18">
        <v>209903</v>
      </c>
      <c r="B365" s="18" t="s">
        <v>1012</v>
      </c>
      <c r="C365" s="19" t="s">
        <v>1013</v>
      </c>
      <c r="D365" s="18" t="s">
        <v>1014</v>
      </c>
      <c r="E365" s="20" t="str">
        <f>HYPERLINK("https://alsi.kz/ru/catalog/myshki-i-kovriki/manipulyator-hp-europe-hp-bluetooth-travel-mouse-all-6sp30aaac3/", "https://alsi.kz/ru/catalog/myshki-i-kovriki/manipulyator-hp-europe-hp-bluetooth-travel-mouse-all-6sp30aaac3/")</f>
        <v>https://alsi.kz/ru/catalog/myshki-i-kovriki/manipulyator-hp-europe-hp-bluetooth-travel-mouse-all-6sp30aaac3/</v>
      </c>
    </row>
    <row r="366" spans="1:5" outlineLevel="3">
      <c r="A366" s="18">
        <v>193870</v>
      </c>
      <c r="B366" s="18" t="s">
        <v>1015</v>
      </c>
      <c r="C366" s="19" t="s">
        <v>1016</v>
      </c>
      <c r="D366" s="18" t="s">
        <v>1017</v>
      </c>
      <c r="E366" s="20" t="str">
        <f>HYPERLINK("https://alsi.kz/ru/catalog/myshki-i-kovriki/manipulyator-hp-europe-pavilion-gaming-300-4ph30aaabb/", "https://alsi.kz/ru/catalog/myshki-i-kovriki/manipulyator-hp-europe-pavilion-gaming-300-4ph30aaabb/")</f>
        <v>https://alsi.kz/ru/catalog/myshki-i-kovriki/manipulyator-hp-europe-pavilion-gaming-300-4ph30aaabb/</v>
      </c>
    </row>
    <row r="367" spans="1:5" outlineLevel="2">
      <c r="A367" s="15" t="s">
        <v>1018</v>
      </c>
      <c r="B367" s="16"/>
      <c r="C367" s="16"/>
      <c r="D367" s="17"/>
      <c r="E367" s="14" t="str">
        <f>HYPERLINK("http://alsi.kz/ru/catalog/-i--xzg/", "http://alsi.kz/ru/catalog/-i--xzg/")</f>
        <v>http://alsi.kz/ru/catalog/-i--xzg/</v>
      </c>
    </row>
    <row r="368" spans="1:5" outlineLevel="3">
      <c r="A368" s="18">
        <v>217494</v>
      </c>
      <c r="B368" s="18" t="s">
        <v>1019</v>
      </c>
      <c r="C368" s="19" t="s">
        <v>1020</v>
      </c>
      <c r="D368" s="18" t="s">
        <v>1021</v>
      </c>
      <c r="E368" s="20" t="str">
        <f>HYPERLINK("https://alsi.kz/ru/catalog/-i--xzg/processor-hp-enterpriseepyc73133-ghzsocket-sp3box16-core155w-p38669-b21/", "https://alsi.kz/ru/catalog/-i--xzg/processor-hp-enterpriseepyc73133-ghzsocket-sp3box16-core155w-p38669-b21/")</f>
        <v>https://alsi.kz/ru/catalog/-i--xzg/processor-hp-enterpriseepyc73133-ghzsocket-sp3box16-core155w-p38669-b21/</v>
      </c>
    </row>
    <row r="369" spans="1:5" outlineLevel="3">
      <c r="A369" s="18">
        <v>222254</v>
      </c>
      <c r="B369" s="18" t="s">
        <v>1022</v>
      </c>
      <c r="C369" s="19" t="s">
        <v>1023</v>
      </c>
      <c r="D369" s="18" t="s">
        <v>1024</v>
      </c>
      <c r="E369" s="20" t="str">
        <f>HYPERLINK("https://alsi.kz/ru/catalog/-i--xzg/processor-hp-enterprisexeon-gold-632629-ghz16-core-185w-processor-for-hpe-p36932-b21/", "https://alsi.kz/ru/catalog/-i--xzg/processor-hp-enterprisexeon-gold-632629-ghz16-core-185w-processor-for-hpe-p36932-b21/")</f>
        <v>https://alsi.kz/ru/catalog/-i--xzg/processor-hp-enterprisexeon-gold-632629-ghz16-core-185w-processor-for-hpe-p36932-b21/</v>
      </c>
    </row>
    <row r="370" spans="1:5" outlineLevel="3">
      <c r="A370" s="18">
        <v>220448</v>
      </c>
      <c r="B370" s="18" t="s">
        <v>1025</v>
      </c>
      <c r="C370" s="19" t="s">
        <v>1026</v>
      </c>
      <c r="D370" s="18" t="s">
        <v>1027</v>
      </c>
      <c r="E370" s="20" t="str">
        <f>HYPERLINK("https://alsi.kz/ru/catalog/-i--xzg/processor-intelcore-i31010537-ghzfclga12006-mb-i3-10105/", "https://alsi.kz/ru/catalog/-i--xzg/processor-intelcore-i31010537-ghzfclga12006-mb-i3-10105/")</f>
        <v>https://alsi.kz/ru/catalog/-i--xzg/processor-intelcore-i31010537-ghzfclga12006-mb-i3-10105/</v>
      </c>
    </row>
    <row r="371" spans="1:5" outlineLevel="2">
      <c r="A371" s="15" t="s">
        <v>1028</v>
      </c>
      <c r="B371" s="16"/>
      <c r="C371" s="16"/>
      <c r="D371" s="17"/>
      <c r="E371" s="14" t="str">
        <f>HYPERLINK("http://alsi.kz/ru/catalog/keysy-korpusa/", "http://alsi.kz/ru/catalog/keysy-korpusa/")</f>
        <v>http://alsi.kz/ru/catalog/keysy-korpusa/</v>
      </c>
    </row>
    <row r="372" spans="1:5" outlineLevel="3">
      <c r="A372" s="18">
        <v>220927</v>
      </c>
      <c r="B372" s="18" t="s">
        <v>1029</v>
      </c>
      <c r="C372" s="19" t="s">
        <v>1030</v>
      </c>
      <c r="D372" s="18" t="s">
        <v>1031</v>
      </c>
      <c r="E372" s="20" t="str">
        <f>HYPERLINK("https://alsi.kz/ru/catalog/keysy-korpusa/korpus-x-game-galaxy-galaxy/", "https://alsi.kz/ru/catalog/keysy-korpusa/korpus-x-game-galaxy-galaxy/")</f>
        <v>https://alsi.kz/ru/catalog/keysy-korpusa/korpus-x-game-galaxy-galaxy/</v>
      </c>
    </row>
    <row r="373" spans="1:5" outlineLevel="2">
      <c r="A373" s="15" t="s">
        <v>1032</v>
      </c>
      <c r="B373" s="16"/>
      <c r="C373" s="16"/>
      <c r="D373" s="17"/>
      <c r="E373" s="14" t="str">
        <f>HYPERLINK("http://alsi.kz/ru/catalog/komplekty-dlya-konferenciy/", "http://alsi.kz/ru/catalog/komplekty-dlya-konferenciy/")</f>
        <v>http://alsi.kz/ru/catalog/komplekty-dlya-konferenciy/</v>
      </c>
    </row>
    <row r="374" spans="1:5" outlineLevel="3">
      <c r="A374" s="18">
        <v>209757</v>
      </c>
      <c r="B374" s="18" t="s">
        <v>1033</v>
      </c>
      <c r="C374" s="19" t="s">
        <v>1034</v>
      </c>
      <c r="D374" s="18" t="s">
        <v>1035</v>
      </c>
      <c r="E374" s="20" t="str">
        <f>HYPERLINK("https://alsi.kz/ru/catalog/komplekty-dlya-konferenciy/sistema-audiokonferenc-svyazi-polycom7200-65320-101_realpresence-group-310---720p-group-310-hd-code/", "https://alsi.kz/ru/catalog/komplekty-dlya-konferenciy/sistema-audiokonferenc-svyazi-polycom7200-65320-101_realpresence-group-310---720p-group-310-hd-code/")</f>
        <v>https://alsi.kz/ru/catalog/komplekty-dlya-konferenciy/sistema-audiokonferenc-svyazi-polycom7200-65320-101_realpresence-group-310---720p-group-310-hd-code/</v>
      </c>
    </row>
    <row r="375" spans="1:5" outlineLevel="2">
      <c r="A375" s="15" t="s">
        <v>1036</v>
      </c>
      <c r="B375" s="16"/>
      <c r="C375" s="16"/>
      <c r="D375" s="17"/>
      <c r="E375" s="14" t="str">
        <f>HYPERLINK("http://alsi.kz/ru/catalog/usb-haby-i-media-pleery/", "http://alsi.kz/ru/catalog/usb-haby-i-media-pleery/")</f>
        <v>http://alsi.kz/ru/catalog/usb-haby-i-media-pleery/</v>
      </c>
    </row>
    <row r="376" spans="1:5" outlineLevel="3">
      <c r="A376" s="18">
        <v>200717</v>
      </c>
      <c r="B376" s="18" t="s">
        <v>1037</v>
      </c>
      <c r="C376" s="19" t="s">
        <v>1038</v>
      </c>
      <c r="D376" s="18" t="s">
        <v>1039</v>
      </c>
      <c r="E376" s="20" t="str">
        <f>HYPERLINK("https://alsi.kz/ru/catalog/usb-haby-i-media-pleery/hab-hb-210-hb-210/", "https://alsi.kz/ru/catalog/usb-haby-i-media-pleery/hab-hb-210-hb-210/")</f>
        <v>https://alsi.kz/ru/catalog/usb-haby-i-media-pleery/hab-hb-210-hb-210/</v>
      </c>
    </row>
    <row r="377" spans="1:5" outlineLevel="1">
      <c r="A377" s="11" t="s">
        <v>1040</v>
      </c>
      <c r="B377" s="12"/>
      <c r="C377" s="12"/>
      <c r="D377" s="13"/>
      <c r="E377" s="14" t="str">
        <f>HYPERLINK("http://alsi.kz/ru/catalog/servery/", "http://alsi.kz/ru/catalog/servery/")</f>
        <v>http://alsi.kz/ru/catalog/servery/</v>
      </c>
    </row>
    <row r="378" spans="1:5" outlineLevel="2">
      <c r="A378" s="15" t="s">
        <v>1040</v>
      </c>
      <c r="B378" s="16"/>
      <c r="C378" s="16"/>
      <c r="D378" s="17"/>
      <c r="E378" s="14" t="str">
        <f>HYPERLINK("http://alsi.kz/ru/catalog/servery-bmp/", "http://alsi.kz/ru/catalog/servery-bmp/")</f>
        <v>http://alsi.kz/ru/catalog/servery-bmp/</v>
      </c>
    </row>
    <row r="379" spans="1:5" outlineLevel="3">
      <c r="A379" s="18">
        <v>234941</v>
      </c>
      <c r="B379" s="18" t="s">
        <v>1041</v>
      </c>
      <c r="C379" s="19" t="s">
        <v>1042</v>
      </c>
      <c r="D379" s="18" t="s">
        <v>1043</v>
      </c>
      <c r="E379" s="20" t="str">
        <f>HYPERLINK("https://alsi.kz/ru/catalog/servery-bmp/server-dell-poweredge-r650-210-ayjz-2548/", "https://alsi.kz/ru/catalog/servery-bmp/server-dell-poweredge-r650-210-ayjz-2548/")</f>
        <v>https://alsi.kz/ru/catalog/servery-bmp/server-dell-poweredge-r650-210-ayjz-2548/</v>
      </c>
    </row>
    <row r="380" spans="1:5" outlineLevel="3">
      <c r="A380" s="18">
        <v>226867</v>
      </c>
      <c r="B380" s="18" t="s">
        <v>1044</v>
      </c>
      <c r="C380" s="19" t="s">
        <v>1045</v>
      </c>
      <c r="D380" s="18" t="s">
        <v>1046</v>
      </c>
      <c r="E380" s="20" t="str">
        <f>HYPERLINK("https://alsi.kz/ru/catalog/servery-bmp/server-dell-poweredge-r750-210-aycg_3298/", "https://alsi.kz/ru/catalog/servery-bmp/server-dell-poweredge-r750-210-aycg_3298/")</f>
        <v>https://alsi.kz/ru/catalog/servery-bmp/server-dell-poweredge-r750-210-aycg_3298/</v>
      </c>
    </row>
    <row r="381" spans="1:5" outlineLevel="3">
      <c r="A381" s="18">
        <v>162507</v>
      </c>
      <c r="B381" s="18" t="s">
        <v>1047</v>
      </c>
      <c r="C381" s="19" t="s">
        <v>1048</v>
      </c>
      <c r="D381" s="18" t="s">
        <v>1049</v>
      </c>
      <c r="E381" s="20" t="str">
        <f>HYPERLINK("https://alsi.kz/ru/catalog/servery-bmp/server-dell-r630-210-acxs-01/", "https://alsi.kz/ru/catalog/servery-bmp/server-dell-r630-210-acxs-01/")</f>
        <v>https://alsi.kz/ru/catalog/servery-bmp/server-dell-r630-210-acxs-01/</v>
      </c>
    </row>
    <row r="382" spans="1:5" outlineLevel="3">
      <c r="A382" s="18">
        <v>251387</v>
      </c>
      <c r="B382" s="18" t="s">
        <v>1050</v>
      </c>
      <c r="C382" s="19" t="s">
        <v>1051</v>
      </c>
      <c r="D382" s="18" t="s">
        <v>1052</v>
      </c>
      <c r="E382" s="20" t="str">
        <f>HYPERLINK("https://alsi.kz/ru/catalog/servery-bmp/server-hpe-dl20-gen11-p87466-425/", "https://alsi.kz/ru/catalog/servery-bmp/server-hpe-dl20-gen11-p87466-425/")</f>
        <v>https://alsi.kz/ru/catalog/servery-bmp/server-hpe-dl20-gen11-p87466-425/</v>
      </c>
    </row>
    <row r="383" spans="1:5" outlineLevel="3">
      <c r="A383" s="18">
        <v>255087</v>
      </c>
      <c r="B383" s="18" t="s">
        <v>1053</v>
      </c>
      <c r="C383" s="19" t="s">
        <v>1054</v>
      </c>
      <c r="D383" s="18" t="s">
        <v>1055</v>
      </c>
      <c r="E383" s="20" t="str">
        <f>HYPERLINK("https://alsi.kz/ru/catalog/servery-bmp/server-hpe-dl325-gen11-p94955-425/", "https://alsi.kz/ru/catalog/servery-bmp/server-hpe-dl325-gen11-p94955-425/")</f>
        <v>https://alsi.kz/ru/catalog/servery-bmp/server-hpe-dl325-gen11-p94955-425/</v>
      </c>
    </row>
    <row r="384" spans="1:5" outlineLevel="3">
      <c r="A384" s="18">
        <v>253386</v>
      </c>
      <c r="B384" s="18" t="s">
        <v>1056</v>
      </c>
      <c r="C384" s="19" t="s">
        <v>1057</v>
      </c>
      <c r="D384" s="18" t="s">
        <v>1058</v>
      </c>
      <c r="E384" s="20" t="str">
        <f>HYPERLINK("https://alsi.kz/ru/catalog/servery-bmp/server-hpe-dl360-gen12-p90000-425/", "https://alsi.kz/ru/catalog/servery-bmp/server-hpe-dl360-gen12-p90000-425/")</f>
        <v>https://alsi.kz/ru/catalog/servery-bmp/server-hpe-dl360-gen12-p90000-425/</v>
      </c>
    </row>
    <row r="385" spans="1:5" outlineLevel="3">
      <c r="A385" s="18">
        <v>255089</v>
      </c>
      <c r="B385" s="18" t="s">
        <v>1059</v>
      </c>
      <c r="C385" s="19" t="s">
        <v>1060</v>
      </c>
      <c r="D385" s="18" t="s">
        <v>1061</v>
      </c>
      <c r="E385" s="20" t="str">
        <f>HYPERLINK("https://alsi.kz/ru/catalog/servery-bmp/server-hpe-dl380-gen12-p93934-425/", "https://alsi.kz/ru/catalog/servery-bmp/server-hpe-dl380-gen12-p93934-425/")</f>
        <v>https://alsi.kz/ru/catalog/servery-bmp/server-hpe-dl380-gen12-p93934-425/</v>
      </c>
    </row>
    <row r="386" spans="1:5" outlineLevel="3">
      <c r="A386" s="18">
        <v>251386</v>
      </c>
      <c r="B386" s="18" t="s">
        <v>1062</v>
      </c>
      <c r="C386" s="19" t="s">
        <v>1063</v>
      </c>
      <c r="D386" s="18" t="s">
        <v>1064</v>
      </c>
      <c r="E386" s="20" t="str">
        <f>HYPERLINK("https://alsi.kz/ru/catalog/servery-bmp/server-hpe-ml30-gen11-p87464-425/", "https://alsi.kz/ru/catalog/servery-bmp/server-hpe-ml30-gen11-p87464-425/")</f>
        <v>https://alsi.kz/ru/catalog/servery-bmp/server-hpe-ml30-gen11-p87464-425/</v>
      </c>
    </row>
    <row r="387" spans="1:5" outlineLevel="2">
      <c r="A387" s="15" t="s">
        <v>1065</v>
      </c>
      <c r="B387" s="16"/>
      <c r="C387" s="16"/>
      <c r="D387" s="17"/>
      <c r="E387" s="14" t="str">
        <f>HYPERLINK("http://alsi.kz/ru/catalog/hdd/", "http://alsi.kz/ru/catalog/hdd/")</f>
        <v>http://alsi.kz/ru/catalog/hdd/</v>
      </c>
    </row>
    <row r="388" spans="1:5" outlineLevel="3">
      <c r="A388" s="18">
        <v>184107</v>
      </c>
      <c r="B388" s="18" t="s">
        <v>1066</v>
      </c>
      <c r="C388" s="19" t="s">
        <v>1067</v>
      </c>
      <c r="D388" s="18" t="s">
        <v>1068</v>
      </c>
      <c r="E388" s="20" t="str">
        <f>HYPERLINK("https://alsi.kz/ru/catalog/hdd/hdd-hp-enterprisesas600-gb15kfor-g1-g7-proliant-sas-servers-533871-003/", "https://alsi.kz/ru/catalog/hdd/hdd-hp-enterprisesas600-gb15kfor-g1-g7-proliant-sas-servers-533871-003/")</f>
        <v>https://alsi.kz/ru/catalog/hdd/hdd-hp-enterprisesas600-gb15kfor-g1-g7-proliant-sas-servers-533871-003/</v>
      </c>
    </row>
    <row r="389" spans="1:5" outlineLevel="3">
      <c r="A389" s="18">
        <v>223126</v>
      </c>
      <c r="B389" s="18" t="s">
        <v>1069</v>
      </c>
      <c r="C389" s="19" t="s">
        <v>1070</v>
      </c>
      <c r="D389" s="18" t="s">
        <v>1071</v>
      </c>
      <c r="E389" s="20" t="str">
        <f>HYPERLINK("https://alsi.kz/ru/catalog/hdd/hdd-hp-enterprisesas300gb10ksff-bc-3-year-warranty-multi-vendor-hddonly-dlxx0-gen10-plusdlxx5/", "https://alsi.kz/ru/catalog/hdd/hdd-hp-enterprisesas300gb10ksff-bc-3-year-warranty-multi-vendor-hddonly-dlxx0-gen10-plusdlxx5/")</f>
        <v>https://alsi.kz/ru/catalog/hdd/hdd-hp-enterprisesas300gb10ksff-bc-3-year-warranty-multi-vendor-hddonly-dlxx0-gen10-plusdlxx5/</v>
      </c>
    </row>
    <row r="390" spans="1:5" outlineLevel="3">
      <c r="A390" s="18">
        <v>229144</v>
      </c>
      <c r="B390" s="18" t="s">
        <v>1072</v>
      </c>
      <c r="C390" s="19" t="s">
        <v>1073</v>
      </c>
      <c r="D390" s="18" t="s">
        <v>1074</v>
      </c>
      <c r="E390" s="20" t="str">
        <f>HYPERLINK("https://alsi.kz/ru/catalog/hdd/hdd-hp-enterprise600gb-sas-12g-mission-critical-10k-sff-bc-3-year-warranty-multi-vendor-hdd25-p/", "https://alsi.kz/ru/catalog/hdd/hdd-hp-enterprise600gb-sas-12g-mission-critical-10k-sff-bc-3-year-warranty-multi-vendor-hdd25-p/")</f>
        <v>https://alsi.kz/ru/catalog/hdd/hdd-hp-enterprise600gb-sas-12g-mission-critical-10k-sff-bc-3-year-warranty-multi-vendor-hdd25-p/</v>
      </c>
    </row>
    <row r="391" spans="1:5" outlineLevel="3">
      <c r="A391" s="18">
        <v>237142</v>
      </c>
      <c r="B391" s="18" t="s">
        <v>1075</v>
      </c>
      <c r="C391" s="19" t="s">
        <v>1076</v>
      </c>
      <c r="D391" s="18" t="s">
        <v>1077</v>
      </c>
      <c r="E391" s="20" t="str">
        <f>HYPERLINK("https://alsi.kz/ru/catalog/hdd/tverdotelnyy-nakopitel-hp-enterprise960gb-sas-24g-read-intensive-sff-bc-multi-vendor-ssd-p49029-/", "https://alsi.kz/ru/catalog/hdd/tverdotelnyy-nakopitel-hp-enterprise960gb-sas-24g-read-intensive-sff-bc-multi-vendor-ssd-p49029-/")</f>
        <v>https://alsi.kz/ru/catalog/hdd/tverdotelnyy-nakopitel-hp-enterprise960gb-sas-24g-read-intensive-sff-bc-multi-vendor-ssd-p49029-/</v>
      </c>
    </row>
    <row r="392" spans="1:5" outlineLevel="3">
      <c r="A392" s="18">
        <v>218244</v>
      </c>
      <c r="B392" s="18" t="s">
        <v>1078</v>
      </c>
      <c r="C392" s="19" t="s">
        <v>1079</v>
      </c>
      <c r="D392" s="18" t="s">
        <v>1080</v>
      </c>
      <c r="E392" s="20" t="str">
        <f>HYPERLINK("https://alsi.kz/ru/catalog/hdd/tverdotelnyy-nakopitel-hp-enterprise960gb-sata-ri-sff-25in-basic-carrier-bc-multi-vendor-ssd/", "https://alsi.kz/ru/catalog/hdd/tverdotelnyy-nakopitel-hp-enterprise960gb-sata-ri-sff-25in-basic-carrier-bc-multi-vendor-ssd/")</f>
        <v>https://alsi.kz/ru/catalog/hdd/tverdotelnyy-nakopitel-hp-enterprise960gb-sata-ri-sff-25in-basic-carrier-bc-multi-vendor-ssd/</v>
      </c>
    </row>
    <row r="393" spans="1:5" outlineLevel="2">
      <c r="A393" s="15" t="s">
        <v>1081</v>
      </c>
      <c r="B393" s="16"/>
      <c r="C393" s="16"/>
      <c r="D393" s="17"/>
      <c r="E393" s="14" t="str">
        <f>HYPERLINK("http://alsi.kz/ru/catalog/bloki-pitaniya/", "http://alsi.kz/ru/catalog/bloki-pitaniya/")</f>
        <v>http://alsi.kz/ru/catalog/bloki-pitaniya/</v>
      </c>
    </row>
    <row r="394" spans="1:5" outlineLevel="3">
      <c r="A394" s="18">
        <v>237782</v>
      </c>
      <c r="B394" s="18" t="s">
        <v>1082</v>
      </c>
      <c r="C394" s="19" t="s">
        <v>1083</v>
      </c>
      <c r="D394" s="18" t="s">
        <v>1084</v>
      </c>
      <c r="E394" s="20" t="str">
        <f>HYPERLINK("https://alsi.kz/ru/catalog/bloki-pitaniya/istochnik-pitaniya-dell-single-hot-plug-800w-mixed-mode-100-240vac-platinum-450-aiyx/", "https://alsi.kz/ru/catalog/bloki-pitaniya/istochnik-pitaniya-dell-single-hot-plug-800w-mixed-mode-100-240vac-platinum-450-aiyx/")</f>
        <v>https://alsi.kz/ru/catalog/bloki-pitaniya/istochnik-pitaniya-dell-single-hot-plug-800w-mixed-mode-100-240vac-platinum-450-aiyx/</v>
      </c>
    </row>
    <row r="395" spans="1:5" outlineLevel="3">
      <c r="A395" s="18">
        <v>243561</v>
      </c>
      <c r="B395" s="18" t="s">
        <v>1085</v>
      </c>
      <c r="C395" s="19" t="s">
        <v>1086</v>
      </c>
      <c r="D395" s="18" t="s">
        <v>1087</v>
      </c>
      <c r="E395" s="20" t="str">
        <f>HYPERLINK("https://alsi.kz/ru/catalog/bloki-pitaniya/istochnik-pitaniya-dell-single-hot-plug-power-supply-700w-mm-hlac-200-220vac-titanium-customer-k/", "https://alsi.kz/ru/catalog/bloki-pitaniya/istochnik-pitaniya-dell-single-hot-plug-power-supply-700w-mm-hlac-200-220vac-titanium-customer-k/")</f>
        <v>https://alsi.kz/ru/catalog/bloki-pitaniya/istochnik-pitaniya-dell-single-hot-plug-power-supply-700w-mm-hlac-200-220vac-titanium-customer-k/</v>
      </c>
    </row>
    <row r="396" spans="1:5" outlineLevel="3">
      <c r="A396" s="18">
        <v>234916</v>
      </c>
      <c r="B396" s="18" t="s">
        <v>1088</v>
      </c>
      <c r="C396" s="19" t="s">
        <v>1089</v>
      </c>
      <c r="D396" s="18" t="s">
        <v>1090</v>
      </c>
      <c r="E396" s="20" t="str">
        <f>HYPERLINK("https://alsi.kz/ru/catalog/bloki-pitaniya/istochnik-pitaniya-hp-enterprise-1000w-flex-slot-titanium-p03178-b21/", "https://alsi.kz/ru/catalog/bloki-pitaniya/istochnik-pitaniya-hp-enterprise-1000w-flex-slot-titanium-p03178-b21/")</f>
        <v>https://alsi.kz/ru/catalog/bloki-pitaniya/istochnik-pitaniya-hp-enterprise-1000w-flex-slot-titanium-p03178-b21/</v>
      </c>
    </row>
    <row r="397" spans="1:5" outlineLevel="2">
      <c r="A397" s="15" t="s">
        <v>1091</v>
      </c>
      <c r="B397" s="16"/>
      <c r="C397" s="16"/>
      <c r="D397" s="17"/>
      <c r="E397" s="14" t="str">
        <f>HYPERLINK("http://alsi.kz/ru/catalog/ventilyatory/", "http://alsi.kz/ru/catalog/ventilyatory/")</f>
        <v>http://alsi.kz/ru/catalog/ventilyatory/</v>
      </c>
    </row>
    <row r="398" spans="1:5" outlineLevel="3">
      <c r="A398" s="18">
        <v>237788</v>
      </c>
      <c r="B398" s="18" t="s">
        <v>1092</v>
      </c>
      <c r="C398" s="19" t="s">
        <v>1093</v>
      </c>
      <c r="D398" s="18" t="s">
        <v>1094</v>
      </c>
      <c r="E398" s="20" t="str">
        <f>HYPERLINK("https://alsi.kz/ru/catalog/ventilyatory/ventilyator-dell-poweredge-r7525r750-standard-fan-customer-kit-v3-121-bbbj/", "https://alsi.kz/ru/catalog/ventilyatory/ventilyator-dell-poweredge-r7525r750-standard-fan-customer-kit-v3-121-bbbj/")</f>
        <v>https://alsi.kz/ru/catalog/ventilyatory/ventilyator-dell-poweredge-r7525r750-standard-fan-customer-kit-v3-121-bbbj/</v>
      </c>
    </row>
    <row r="399" spans="1:5" outlineLevel="3">
      <c r="A399" s="18">
        <v>239824</v>
      </c>
      <c r="B399" s="18" t="s">
        <v>1095</v>
      </c>
      <c r="C399" s="19" t="s">
        <v>1096</v>
      </c>
      <c r="D399" s="18" t="s">
        <v>1097</v>
      </c>
      <c r="E399" s="20" t="str">
        <f>HYPERLINK("https://alsi.kz/ru/catalog/ventilyatory/ventilyator-dell-standard-fan-poweredge-r660xs-cus-kit-384-bdlj/", "https://alsi.kz/ru/catalog/ventilyatory/ventilyator-dell-standard-fan-poweredge-r660xs-cus-kit-384-bdlj/")</f>
        <v>https://alsi.kz/ru/catalog/ventilyatory/ventilyator-dell-standard-fan-poweredge-r660xs-cus-kit-384-bdlj/</v>
      </c>
    </row>
    <row r="400" spans="1:5" outlineLevel="3">
      <c r="A400" s="18">
        <v>233462</v>
      </c>
      <c r="B400" s="18" t="s">
        <v>1098</v>
      </c>
      <c r="C400" s="19" t="s">
        <v>1099</v>
      </c>
      <c r="D400" s="18" t="s">
        <v>1100</v>
      </c>
      <c r="E400" s="20" t="str">
        <f>HYPERLINK("https://alsi.kz/ru/catalog/ventilyatory/ventilyator-hpe-dl380dl560-g11-2u-high-perf-fan-kit-p48820-b21/", "https://alsi.kz/ru/catalog/ventilyatory/ventilyator-hpe-dl380dl560-g11-2u-high-perf-fan-kit-p48820-b21/")</f>
        <v>https://alsi.kz/ru/catalog/ventilyatory/ventilyator-hpe-dl380dl560-g11-2u-high-perf-fan-kit-p48820-b21/</v>
      </c>
    </row>
    <row r="401" spans="1:5" outlineLevel="3">
      <c r="A401" s="18">
        <v>238861</v>
      </c>
      <c r="B401" s="18" t="s">
        <v>1101</v>
      </c>
      <c r="C401" s="19" t="s">
        <v>1102</v>
      </c>
      <c r="D401" s="18" t="s">
        <v>1103</v>
      </c>
      <c r="E401" s="20" t="str">
        <f>HYPERLINK("https://alsi.kz/ru/catalog/ventilyatory/ventilyator-hpe-proliant-dl3x0-gen11-1u-2p-standard-fan-kit-p54697-b21/", "https://alsi.kz/ru/catalog/ventilyatory/ventilyator-hpe-proliant-dl3x0-gen11-1u-2p-standard-fan-kit-p54697-b21/")</f>
        <v>https://alsi.kz/ru/catalog/ventilyatory/ventilyator-hpe-proliant-dl3x0-gen11-1u-2p-standard-fan-kit-p54697-b21/</v>
      </c>
    </row>
    <row r="402" spans="1:5" outlineLevel="2">
      <c r="A402" s="15" t="s">
        <v>1104</v>
      </c>
      <c r="B402" s="16"/>
      <c r="C402" s="16"/>
      <c r="D402" s="17"/>
      <c r="E402" s="14" t="str">
        <f>HYPERLINK("http://alsi.kz/ru/catalog/komplektuyushchie-k-serveram/", "http://alsi.kz/ru/catalog/komplektuyushchie-k-serveram/")</f>
        <v>http://alsi.kz/ru/catalog/komplektuyushchie-k-serveram/</v>
      </c>
    </row>
    <row r="403" spans="1:5" outlineLevel="3">
      <c r="A403" s="18">
        <v>174920</v>
      </c>
      <c r="B403" s="18" t="s">
        <v>1105</v>
      </c>
      <c r="C403" s="19" t="s">
        <v>1106</v>
      </c>
      <c r="D403" s="18" t="s">
        <v>1107</v>
      </c>
      <c r="E403" s="20" t="str">
        <f>HYPERLINK("https://alsi.kz/ru/catalog/komplektuyushchie-k-serveram/blok-raspredeleniya-pitaniya-hp-enterprise-g2-basic-36kvaiec-c20-detachable-16a100-240v-outlets-20/", "https://alsi.kz/ru/catalog/komplektuyushchie-k-serveram/blok-raspredeleniya-pitaniya-hp-enterprise-g2-basic-36kvaiec-c20-detachable-16a100-240v-outlets-20/")</f>
        <v>https://alsi.kz/ru/catalog/komplektuyushchie-k-serveram/blok-raspredeleniya-pitaniya-hp-enterprise-g2-basic-36kvaiec-c20-detachable-16a100-240v-outlets-20/</v>
      </c>
    </row>
    <row r="404" spans="1:5" outlineLevel="3">
      <c r="A404" s="18">
        <v>176072</v>
      </c>
      <c r="B404" s="18" t="s">
        <v>1108</v>
      </c>
      <c r="C404" s="19" t="s">
        <v>1109</v>
      </c>
      <c r="D404" s="18" t="s">
        <v>1110</v>
      </c>
      <c r="E404" s="20" t="str">
        <f>HYPERLINK("https://alsi.kz/ru/catalog/komplektuyushchie-k-serveram/blok-raspredeleniya-pitaniya-hp-enterprise-g2-basic-73kva-p9q45a/", "https://alsi.kz/ru/catalog/komplektuyushchie-k-serveram/blok-raspredeleniya-pitaniya-hp-enterprise-g2-basic-73kva-p9q45a/")</f>
        <v>https://alsi.kz/ru/catalog/komplektuyushchie-k-serveram/blok-raspredeleniya-pitaniya-hp-enterprise-g2-basic-73kva-p9q45a/</v>
      </c>
    </row>
    <row r="405" spans="1:5" outlineLevel="3">
      <c r="A405" s="18">
        <v>195244</v>
      </c>
      <c r="B405" s="18" t="s">
        <v>1111</v>
      </c>
      <c r="C405" s="19" t="s">
        <v>1112</v>
      </c>
      <c r="D405" s="18" t="s">
        <v>1113</v>
      </c>
      <c r="E405" s="20" t="str">
        <f>HYPERLINK("https://alsi.kz/ru/catalog/komplektuyushchie-k-serveram/opciya-hpe-hpe-g2-rack-42u-p9l16a/", "https://alsi.kz/ru/catalog/komplektuyushchie-k-serveram/opciya-hpe-hpe-g2-rack-42u-p9l16a/")</f>
        <v>https://alsi.kz/ru/catalog/komplektuyushchie-k-serveram/opciya-hpe-hpe-g2-rack-42u-p9l16a/</v>
      </c>
    </row>
    <row r="406" spans="1:5" outlineLevel="3">
      <c r="A406" s="18">
        <v>222397</v>
      </c>
      <c r="B406" s="18" t="s">
        <v>1114</v>
      </c>
      <c r="C406" s="19" t="s">
        <v>1115</v>
      </c>
      <c r="D406" s="18" t="s">
        <v>1116</v>
      </c>
      <c r="E406" s="20" t="str">
        <f>HYPERLINK("https://alsi.kz/ru/catalog/komplektuyushchie-k-serveram/hranilishche-dell-me5012-210-bbii/", "https://alsi.kz/ru/catalog/komplektuyushchie-k-serveram/hranilishche-dell-me5012-210-bbii/")</f>
        <v>https://alsi.kz/ru/catalog/komplektuyushchie-k-serveram/hranilishche-dell-me5012-210-bbii/</v>
      </c>
    </row>
    <row r="407" spans="1:5" outlineLevel="2">
      <c r="A407" s="15" t="s">
        <v>1117</v>
      </c>
      <c r="B407" s="16"/>
      <c r="C407" s="16"/>
      <c r="D407" s="17"/>
      <c r="E407" s="14" t="str">
        <f>HYPERLINK("http://alsi.kz/ru/catalog/kontrollery/", "http://alsi.kz/ru/catalog/kontrollery/")</f>
        <v>http://alsi.kz/ru/catalog/kontrollery/</v>
      </c>
    </row>
    <row r="408" spans="1:5" outlineLevel="3">
      <c r="A408" s="18">
        <v>220178</v>
      </c>
      <c r="B408" s="18" t="s">
        <v>1118</v>
      </c>
      <c r="C408" s="19" t="s">
        <v>1119</v>
      </c>
      <c r="D408" s="18" t="s">
        <v>1120</v>
      </c>
      <c r="E408" s="20" t="str">
        <f>HYPERLINK("https://alsi.kz/ru/catalog/kontrollery/raid-kontroller-hp-enterprise-broadcom-megaraid-mr416i-p-x16-lanes-4gb-cache-nvmesas-12g-controller/", "https://alsi.kz/ru/catalog/kontrollery/raid-kontroller-hp-enterprise-broadcom-megaraid-mr416i-p-x16-lanes-4gb-cache-nvmesas-12g-controller/")</f>
        <v>https://alsi.kz/ru/catalog/kontrollery/raid-kontroller-hp-enterprise-broadcom-megaraid-mr416i-p-x16-lanes-4gb-cache-nvmesas-12g-controller/</v>
      </c>
    </row>
    <row r="409" spans="1:5" outlineLevel="3">
      <c r="A409" s="18">
        <v>234287</v>
      </c>
      <c r="B409" s="18" t="s">
        <v>1121</v>
      </c>
      <c r="C409" s="19" t="s">
        <v>1122</v>
      </c>
      <c r="D409" s="18" t="s">
        <v>1123</v>
      </c>
      <c r="E409" s="20" t="str">
        <f>HYPERLINK("https://alsi.kz/ru/catalog/kontrollery/raid-kontroller-hpe-mr216i-o-p47789-b21/", "https://alsi.kz/ru/catalog/kontrollery/raid-kontroller-hpe-mr216i-o-p47789-b21/")</f>
        <v>https://alsi.kz/ru/catalog/kontrollery/raid-kontroller-hpe-mr216i-o-p47789-b21/</v>
      </c>
    </row>
    <row r="410" spans="1:5" outlineLevel="3">
      <c r="A410" s="18">
        <v>238855</v>
      </c>
      <c r="B410" s="18" t="s">
        <v>1124</v>
      </c>
      <c r="C410" s="19" t="s">
        <v>1125</v>
      </c>
      <c r="D410" s="18" t="s">
        <v>1126</v>
      </c>
      <c r="E410" s="20" t="str">
        <f>HYPERLINK("https://alsi.kz/ru/catalog/kontrollery/raid-kontroller-hpe-mr408i-o-gen11-x8-lanes-4gb-cache-ocp-spdm-storage-controller-p58335-b21/", "https://alsi.kz/ru/catalog/kontrollery/raid-kontroller-hpe-mr408i-o-gen11-x8-lanes-4gb-cache-ocp-spdm-storage-controller-p58335-b21/")</f>
        <v>https://alsi.kz/ru/catalog/kontrollery/raid-kontroller-hpe-mr408i-o-gen11-x8-lanes-4gb-cache-ocp-spdm-storage-controller-p58335-b21/</v>
      </c>
    </row>
    <row r="411" spans="1:5" outlineLevel="3">
      <c r="A411" s="18">
        <v>233473</v>
      </c>
      <c r="B411" s="18" t="s">
        <v>1127</v>
      </c>
      <c r="C411" s="19" t="s">
        <v>1128</v>
      </c>
      <c r="D411" s="18" t="s">
        <v>1129</v>
      </c>
      <c r="E411" s="20" t="str">
        <f>HYPERLINK("https://alsi.kz/ru/catalog/kontrollery/raid-kontroller-hpe-mr416i-o-p47781-b21/", "https://alsi.kz/ru/catalog/kontrollery/raid-kontroller-hpe-mr416i-o-p47781-b21/")</f>
        <v>https://alsi.kz/ru/catalog/kontrollery/raid-kontroller-hpe-mr416i-o-p47781-b21/</v>
      </c>
    </row>
    <row r="412" spans="1:5" outlineLevel="3">
      <c r="A412" s="18">
        <v>233459</v>
      </c>
      <c r="B412" s="18" t="s">
        <v>1130</v>
      </c>
      <c r="C412" s="19" t="s">
        <v>1131</v>
      </c>
      <c r="D412" s="18" t="s">
        <v>1132</v>
      </c>
      <c r="E412" s="20" t="str">
        <f>HYPERLINK("https://alsi.kz/ru/catalog/kontrollery/raid-kontroller-hp-enterprise-mr416i-p-p47777-b21/", "https://alsi.kz/ru/catalog/kontrollery/raid-kontroller-hp-enterprise-mr416i-p-p47777-b21/")</f>
        <v>https://alsi.kz/ru/catalog/kontrollery/raid-kontroller-hp-enterprise-mr416i-p-p47777-b21/</v>
      </c>
    </row>
    <row r="413" spans="1:5" outlineLevel="3">
      <c r="A413" s="18">
        <v>188683</v>
      </c>
      <c r="B413" s="18" t="s">
        <v>1133</v>
      </c>
      <c r="C413" s="19" t="s">
        <v>1134</v>
      </c>
      <c r="D413" s="18" t="s">
        <v>1135</v>
      </c>
      <c r="E413" s="20" t="str">
        <f>HYPERLINK("https://alsi.kz/ru/catalog/kontrollery/adapter-glavnoy-shiny-hp-enterprise-smart-array-e208e-p-sr-gen10-8-external-lanesno-cache-12g-sas/", "https://alsi.kz/ru/catalog/kontrollery/adapter-glavnoy-shiny-hp-enterprise-smart-array-e208e-p-sr-gen10-8-external-lanesno-cache-12g-sas/")</f>
        <v>https://alsi.kz/ru/catalog/kontrollery/adapter-glavnoy-shiny-hp-enterprise-smart-array-e208e-p-sr-gen10-8-external-lanesno-cache-12g-sas/</v>
      </c>
    </row>
    <row r="414" spans="1:5" outlineLevel="3">
      <c r="A414" s="18">
        <v>187136</v>
      </c>
      <c r="B414" s="18" t="s">
        <v>1136</v>
      </c>
      <c r="C414" s="19" t="s">
        <v>1137</v>
      </c>
      <c r="D414" s="18" t="s">
        <v>1138</v>
      </c>
      <c r="E414" s="20" t="str">
        <f>HYPERLINK("https://alsi.kz/ru/catalog/kontrollery/adapter-glavnoy-shiny-hp-enterprise-storefabric-sn1200e-q0l14a/", "https://alsi.kz/ru/catalog/kontrollery/adapter-glavnoy-shiny-hp-enterprise-storefabric-sn1200e-q0l14a/")</f>
        <v>https://alsi.kz/ru/catalog/kontrollery/adapter-glavnoy-shiny-hp-enterprise-storefabric-sn1200e-q0l14a/</v>
      </c>
    </row>
    <row r="415" spans="1:5" outlineLevel="3">
      <c r="A415" s="18">
        <v>241634</v>
      </c>
      <c r="B415" s="18" t="s">
        <v>1139</v>
      </c>
      <c r="C415" s="19" t="s">
        <v>1140</v>
      </c>
      <c r="D415" s="18" t="s">
        <v>1141</v>
      </c>
      <c r="E415" s="20" t="str">
        <f>HYPERLINK("https://alsi.kz/ru/catalog/kontrollery/internet-karta-hpe-broadcom-bcm57504-p26264-b21/", "https://alsi.kz/ru/catalog/kontrollery/internet-karta-hpe-broadcom-bcm57504-p26264-b21/")</f>
        <v>https://alsi.kz/ru/catalog/kontrollery/internet-karta-hpe-broadcom-bcm57504-p26264-b21/</v>
      </c>
    </row>
    <row r="416" spans="1:5" outlineLevel="3">
      <c r="A416" s="18">
        <v>219802</v>
      </c>
      <c r="B416" s="18" t="s">
        <v>1142</v>
      </c>
      <c r="C416" s="19" t="s">
        <v>1143</v>
      </c>
      <c r="D416" s="18" t="s">
        <v>1144</v>
      </c>
      <c r="E416" s="20" t="str">
        <f>HYPERLINK("https://alsi.kz/ru/catalog/kontrollery/setevaya-karta-hp-enterprise-bcm-57416-10gbe-2p-base-t-p26253-b21/", "https://alsi.kz/ru/catalog/kontrollery/setevaya-karta-hp-enterprise-bcm-57416-10gbe-2p-base-t-p26253-b21/")</f>
        <v>https://alsi.kz/ru/catalog/kontrollery/setevaya-karta-hp-enterprise-bcm-57416-10gbe-2p-base-t-p26253-b21/</v>
      </c>
    </row>
    <row r="417" spans="1:5" outlineLevel="3">
      <c r="A417" s="18">
        <v>152818</v>
      </c>
      <c r="B417" s="18" t="s">
        <v>1145</v>
      </c>
      <c r="C417" s="19" t="s">
        <v>1146</v>
      </c>
      <c r="D417" s="18" t="s">
        <v>1147</v>
      </c>
      <c r="E417" s="20" t="str">
        <f>HYPERLINK("https://alsi.kz/ru/catalog/kontrollery/setevoy-adapter-hp-enterprise-flexfabric-10gb-2-port-534m-adapter-700748-b21/", "https://alsi.kz/ru/catalog/kontrollery/setevoy-adapter-hp-enterprise-flexfabric-10gb-2-port-534m-adapter-700748-b21/")</f>
        <v>https://alsi.kz/ru/catalog/kontrollery/setevoy-adapter-hp-enterprise-flexfabric-10gb-2-port-534m-adapter-700748-b21/</v>
      </c>
    </row>
    <row r="418" spans="1:5" outlineLevel="2">
      <c r="A418" s="15" t="s">
        <v>1148</v>
      </c>
      <c r="B418" s="16"/>
      <c r="C418" s="16"/>
      <c r="D418" s="17"/>
      <c r="E418" s="14" t="str">
        <f>HYPERLINK("http://alsi.kz/ru/catalog/stoyki-dlya-servera/", "http://alsi.kz/ru/catalog/stoyki-dlya-servera/")</f>
        <v>http://alsi.kz/ru/catalog/stoyki-dlya-servera/</v>
      </c>
    </row>
    <row r="419" spans="1:5" outlineLevel="3">
      <c r="A419" s="18">
        <v>247585</v>
      </c>
      <c r="B419" s="18" t="s">
        <v>1149</v>
      </c>
      <c r="C419" s="19" t="s">
        <v>1150</v>
      </c>
      <c r="D419" s="18" t="s">
        <v>1151</v>
      </c>
      <c r="E419" s="20" t="str">
        <f>HYPERLINK("https://alsi.kz/ru/catalog/stoyki-dlya-servera/stoyka-astergomikrocod-mdsn01-19u-1034-x-600kondicioner-20kvtibp-30kvtbrp-1ph-16a-4xc13-2xc/", "https://alsi.kz/ru/catalog/stoyki-dlya-servera/stoyka-astergomikrocod-mdsn01-19u-1034-x-600kondicioner-20kvtibp-30kvtbrp-1ph-16a-4xc13-2xc/")</f>
        <v>https://alsi.kz/ru/catalog/stoyki-dlya-servera/stoyka-astergomikrocod-mdsn01-19u-1034-x-600kondicioner-20kvtibp-30kvtbrp-1ph-16a-4xc13-2xc/</v>
      </c>
    </row>
    <row r="420" spans="1:5" outlineLevel="3">
      <c r="A420" s="18">
        <v>174693</v>
      </c>
      <c r="B420" s="18" t="s">
        <v>1152</v>
      </c>
      <c r="C420" s="19" t="s">
        <v>1153</v>
      </c>
      <c r="D420" s="18" t="s">
        <v>1154</v>
      </c>
      <c r="E420" s="20" t="str">
        <f>HYPERLINK("https://alsi.kz/ru/catalog/stoyki-dlya-servera/stoyka-hp-enterpriseg2-kitted-advanced-pallet-rack-with-side-panels-and-baying42-u1075-mm2000/", "https://alsi.kz/ru/catalog/stoyki-dlya-servera/stoyka-hp-enterpriseg2-kitted-advanced-pallet-rack-with-side-panels-and-baying42-u1075-mm2000/")</f>
        <v>https://alsi.kz/ru/catalog/stoyki-dlya-servera/stoyka-hp-enterpriseg2-kitted-advanced-pallet-rack-with-side-panels-and-baying42-u1075-mm2000/</v>
      </c>
    </row>
    <row r="421" spans="1:5" outlineLevel="3">
      <c r="A421" s="18">
        <v>146573</v>
      </c>
      <c r="B421" s="18" t="s">
        <v>1155</v>
      </c>
      <c r="C421" s="19" t="s">
        <v>1156</v>
      </c>
      <c r="D421" s="18" t="s">
        <v>1157</v>
      </c>
      <c r="E421" s="20" t="str">
        <f>HYPERLINK("https://alsi.kz/ru/catalog/stoyki-dlya-servera/stoyka-hp11842-1200mm-pallet-rack42-u12602-mm2006-mm80-mm-h6j69a/", "https://alsi.kz/ru/catalog/stoyki-dlya-servera/stoyka-hp11842-1200mm-pallet-rack42-u12602-mm2006-mm80-mm-h6j69a/")</f>
        <v>https://alsi.kz/ru/catalog/stoyki-dlya-servera/stoyka-hp11842-1200mm-pallet-rack42-u12602-mm2006-mm80-mm-h6j69a/</v>
      </c>
    </row>
    <row r="422" spans="1:5" outlineLevel="3">
      <c r="A422" s="18">
        <v>146572</v>
      </c>
      <c r="B422" s="18" t="s">
        <v>1158</v>
      </c>
      <c r="C422" s="19" t="s">
        <v>1159</v>
      </c>
      <c r="D422" s="18" t="s">
        <v>1160</v>
      </c>
      <c r="E422" s="20" t="str">
        <f>HYPERLINK("https://alsi.kz/ru/catalog/stoyki-dlya-servera/stoyka-hp11842-1200mm-shock-rack42-u1262-mm2006-mm80-mm-h6j70a/", "https://alsi.kz/ru/catalog/stoyki-dlya-servera/stoyka-hp11842-1200mm-shock-rack42-u1262-mm2006-mm80-mm-h6j70a/")</f>
        <v>https://alsi.kz/ru/catalog/stoyki-dlya-servera/stoyka-hp11842-1200mm-shock-rack42-u1262-mm2006-mm80-mm-h6j70a/</v>
      </c>
    </row>
    <row r="423" spans="1:5" outlineLevel="1">
      <c r="A423" s="11" t="s">
        <v>1161</v>
      </c>
      <c r="B423" s="12"/>
      <c r="C423" s="12"/>
      <c r="D423" s="13"/>
      <c r="E423" s="14" t="str">
        <f>HYPERLINK("http://alsi.kz/ru/catalog/aksessuary-i-komplektuyushchie-k-noutbukam/", "http://alsi.kz/ru/catalog/aksessuary-i-komplektuyushchie-k-noutbukam/")</f>
        <v>http://alsi.kz/ru/catalog/aksessuary-i-komplektuyushchie-k-noutbukam/</v>
      </c>
    </row>
    <row r="424" spans="1:5" outlineLevel="2">
      <c r="A424" s="15" t="s">
        <v>1162</v>
      </c>
      <c r="B424" s="16"/>
      <c r="C424" s="16"/>
      <c r="D424" s="17"/>
      <c r="E424" s="14" t="str">
        <f>HYPERLINK("http://alsi.kz/ru/catalog/adaptery-dlya-noutbukov/", "http://alsi.kz/ru/catalog/adaptery-dlya-noutbukov/")</f>
        <v>http://alsi.kz/ru/catalog/adaptery-dlya-noutbukov/</v>
      </c>
    </row>
    <row r="425" spans="1:5" outlineLevel="3">
      <c r="A425" s="18">
        <v>140000</v>
      </c>
      <c r="B425" s="18" t="s">
        <v>1163</v>
      </c>
      <c r="C425" s="19" t="s">
        <v>1164</v>
      </c>
      <c r="D425" s="18" t="s">
        <v>1165</v>
      </c>
      <c r="E425" s="20" t="str">
        <f>HYPERLINK("https://alsi.kz/ru/catalog/adaptery-dlya-noutbukov/adapter-hp-h6y83aa/", "https://alsi.kz/ru/catalog/adaptery-dlya-noutbukov/adapter-hp-h6y83aa/")</f>
        <v>https://alsi.kz/ru/catalog/adaptery-dlya-noutbukov/adapter-hp-h6y83aa/</v>
      </c>
    </row>
    <row r="426" spans="1:5" outlineLevel="3">
      <c r="A426" s="18">
        <v>220642</v>
      </c>
      <c r="B426" s="18" t="s">
        <v>1166</v>
      </c>
      <c r="C426" s="19" t="s">
        <v>1167</v>
      </c>
      <c r="D426" s="18" t="s">
        <v>1168</v>
      </c>
      <c r="E426" s="20" t="str">
        <f>HYPERLINK("https://alsi.kz/ru/catalog/adaptery-dlya-noutbukov/adapter-pitaniya-dell-slim-power-adapter---65-watt-type-c-with-1-meter-power-cord-450-aljl/", "https://alsi.kz/ru/catalog/adaptery-dlya-noutbukov/adapter-pitaniya-dell-slim-power-adapter---65-watt-type-c-with-1-meter-power-cord-450-aljl/")</f>
        <v>https://alsi.kz/ru/catalog/adaptery-dlya-noutbukov/adapter-pitaniya-dell-slim-power-adapter---65-watt-type-c-with-1-meter-power-cord-450-aljl/</v>
      </c>
    </row>
    <row r="427" spans="1:5" outlineLevel="2">
      <c r="A427" s="15" t="s">
        <v>1169</v>
      </c>
      <c r="B427" s="16"/>
      <c r="C427" s="16"/>
      <c r="D427" s="17"/>
      <c r="E427" s="14" t="str">
        <f>HYPERLINK("http://alsi.kz/ru/catalog/sumki-dlya-noutbukov/", "http://alsi.kz/ru/catalog/sumki-dlya-noutbukov/")</f>
        <v>http://alsi.kz/ru/catalog/sumki-dlya-noutbukov/</v>
      </c>
    </row>
    <row r="428" spans="1:5" outlineLevel="3">
      <c r="A428" s="18">
        <v>248548</v>
      </c>
      <c r="B428" s="18" t="s">
        <v>1170</v>
      </c>
      <c r="C428" s="19" t="s">
        <v>1171</v>
      </c>
      <c r="D428" s="18" t="s">
        <v>1172</v>
      </c>
      <c r="E428" s="20" t="str">
        <f>HYPERLINK("https://alsi.kz/ru/catalog/sumki-dlya-noutbukov/ryukzak-asus-ap1602-nereus-backpack-20-grey-90xb0a20-bbp000/", "https://alsi.kz/ru/catalog/sumki-dlya-noutbukov/ryukzak-asus-ap1602-nereus-backpack-20-grey-90xb0a20-bbp000/")</f>
        <v>https://alsi.kz/ru/catalog/sumki-dlya-noutbukov/ryukzak-asus-ap1602-nereus-backpack-20-grey-90xb0a20-bbp000/</v>
      </c>
    </row>
    <row r="429" spans="1:5" outlineLevel="3">
      <c r="A429" s="18">
        <v>248545</v>
      </c>
      <c r="B429" s="18" t="s">
        <v>1173</v>
      </c>
      <c r="C429" s="19" t="s">
        <v>1174</v>
      </c>
      <c r="D429" s="18" t="s">
        <v>1175</v>
      </c>
      <c r="E429" s="20" t="str">
        <f>HYPERLINK("https://alsi.kz/ru/catalog/sumki-dlya-noutbukov/ryukzak-asus-ap4600-asus-backpack-black-90xb08l0-bbp050/", "https://alsi.kz/ru/catalog/sumki-dlya-noutbukov/ryukzak-asus-ap4600-asus-backpack-black-90xb08l0-bbp050/")</f>
        <v>https://alsi.kz/ru/catalog/sumki-dlya-noutbukov/ryukzak-asus-ap4600-asus-backpack-black-90xb08l0-bbp050/</v>
      </c>
    </row>
    <row r="430" spans="1:5" outlineLevel="3">
      <c r="A430" s="18">
        <v>235667</v>
      </c>
      <c r="B430" s="18" t="s">
        <v>1176</v>
      </c>
      <c r="C430" s="19" t="s">
        <v>1177</v>
      </c>
      <c r="D430" s="18" t="s">
        <v>1178</v>
      </c>
      <c r="E430" s="20" t="str">
        <f>HYPERLINK("https://alsi.kz/ru/catalog/sumki-dlya-noutbukov/ryukzak-asus-bp1501g-holographic-edition-90xb04zn-bbp030/", "https://alsi.kz/ru/catalog/sumki-dlya-noutbukov/ryukzak-asus-bp1501g-holographic-edition-90xb04zn-bbp030/")</f>
        <v>https://alsi.kz/ru/catalog/sumki-dlya-noutbukov/ryukzak-asus-bp1501g-holographic-edition-90xb04zn-bbp030/</v>
      </c>
    </row>
    <row r="431" spans="1:5" outlineLevel="3">
      <c r="A431" s="18">
        <v>235664</v>
      </c>
      <c r="B431" s="18" t="s">
        <v>1179</v>
      </c>
      <c r="C431" s="19" t="s">
        <v>1180</v>
      </c>
      <c r="D431" s="18" t="s">
        <v>1181</v>
      </c>
      <c r="E431" s="20" t="str">
        <f>HYPERLINK("https://alsi.kz/ru/catalog/sumki-dlya-noutbukov/ryukzak-asus-bp1504-90-xb4000ba00060-/", "https://alsi.kz/ru/catalog/sumki-dlya-noutbukov/ryukzak-asus-bp1504-90-xb4000ba00060-/")</f>
        <v>https://alsi.kz/ru/catalog/sumki-dlya-noutbukov/ryukzak-asus-bp1504-90-xb4000ba00060-/</v>
      </c>
    </row>
    <row r="432" spans="1:5" outlineLevel="3">
      <c r="A432" s="18">
        <v>248539</v>
      </c>
      <c r="B432" s="18" t="s">
        <v>1182</v>
      </c>
      <c r="C432" s="19" t="s">
        <v>1183</v>
      </c>
      <c r="D432" s="18" t="s">
        <v>1184</v>
      </c>
      <c r="E432" s="20" t="str">
        <f>HYPERLINK("https://alsi.kz/ru/catalog/sumki-dlya-noutbukov/ryukzak-asus-rog-backpack-bp1800-black-90xb09jn-bbp020/", "https://alsi.kz/ru/catalog/sumki-dlya-noutbukov/ryukzak-asus-rog-backpack-bp1800-black-90xb09jn-bbp020/")</f>
        <v>https://alsi.kz/ru/catalog/sumki-dlya-noutbukov/ryukzak-asus-rog-backpack-bp1800-black-90xb09jn-bbp020/</v>
      </c>
    </row>
    <row r="433" spans="1:5" outlineLevel="3">
      <c r="A433" s="18">
        <v>243725</v>
      </c>
      <c r="B433" s="18" t="s">
        <v>1185</v>
      </c>
      <c r="C433" s="19" t="s">
        <v>1186</v>
      </c>
      <c r="D433" s="18" t="s">
        <v>1187</v>
      </c>
      <c r="E433" s="20" t="str">
        <f>HYPERLINK("https://alsi.kz/ru/catalog/sumki-dlya-noutbukov/ryukzak-asus-rog-bp4701-90xb06s0-bbp020/", "https://alsi.kz/ru/catalog/sumki-dlya-noutbukov/ryukzak-asus-rog-bp4701-90xb06s0-bbp020/")</f>
        <v>https://alsi.kz/ru/catalog/sumki-dlya-noutbukov/ryukzak-asus-rog-bp4701-90xb06s0-bbp020/</v>
      </c>
    </row>
    <row r="434" spans="1:5" outlineLevel="3">
      <c r="A434" s="18">
        <v>248550</v>
      </c>
      <c r="B434" s="18" t="s">
        <v>1188</v>
      </c>
      <c r="C434" s="19" t="s">
        <v>1189</v>
      </c>
      <c r="D434" s="18" t="s">
        <v>1190</v>
      </c>
      <c r="E434" s="20" t="str">
        <f>HYPERLINK("https://alsi.kz/ru/catalog/sumki-dlya-noutbukov/ryukzak-asus-vigour-backpack-ap2600-black-90xb08t0-bbp000/", "https://alsi.kz/ru/catalog/sumki-dlya-noutbukov/ryukzak-asus-vigour-backpack-ap2600-black-90xb08t0-bbp000/")</f>
        <v>https://alsi.kz/ru/catalog/sumki-dlya-noutbukov/ryukzak-asus-vigour-backpack-ap2600-black-90xb08t0-bbp000/</v>
      </c>
    </row>
    <row r="435" spans="1:5" outlineLevel="3">
      <c r="A435" s="18">
        <v>248551</v>
      </c>
      <c r="B435" s="18" t="s">
        <v>1191</v>
      </c>
      <c r="C435" s="19" t="s">
        <v>1192</v>
      </c>
      <c r="D435" s="18" t="s">
        <v>1193</v>
      </c>
      <c r="E435" s="20" t="str">
        <f>HYPERLINK("https://alsi.kz/ru/catalog/sumki-dlya-noutbukov/ryukzak-asus-vivobook-3-in-1-bag-ax4600-black-90xb07b0-bbp020/", "https://alsi.kz/ru/catalog/sumki-dlya-noutbukov/ryukzak-asus-vivobook-3-in-1-bag-ax4600-black-90xb07b0-bbp020/")</f>
        <v>https://alsi.kz/ru/catalog/sumki-dlya-noutbukov/ryukzak-asus-vivobook-3-in-1-bag-ax4600-black-90xb07b0-bbp020/</v>
      </c>
    </row>
    <row r="436" spans="1:5" outlineLevel="3">
      <c r="A436" s="18">
        <v>223831</v>
      </c>
      <c r="B436" s="18" t="s">
        <v>1194</v>
      </c>
      <c r="C436" s="19" t="s">
        <v>1195</v>
      </c>
      <c r="D436" s="18" t="s">
        <v>1196</v>
      </c>
      <c r="E436" s="20" t="str">
        <f>HYPERLINK("https://alsi.kz/ru/catalog/sumki-dlya-noutbukov/ryukzak-dell-rugged-escape-backpack-460-bcml/", "https://alsi.kz/ru/catalog/sumki-dlya-noutbukov/ryukzak-dell-rugged-escape-backpack-460-bcml/")</f>
        <v>https://alsi.kz/ru/catalog/sumki-dlya-noutbukov/ryukzak-dell-rugged-escape-backpack-460-bcml/</v>
      </c>
    </row>
    <row r="437" spans="1:5" outlineLevel="3">
      <c r="A437" s="18">
        <v>240346</v>
      </c>
      <c r="B437" s="18" t="s">
        <v>1197</v>
      </c>
      <c r="C437" s="19" t="s">
        <v>1198</v>
      </c>
      <c r="D437" s="18" t="s">
        <v>1199</v>
      </c>
      <c r="E437" s="20" t="str">
        <f>HYPERLINK("https://alsi.kz/ru/catalog/sumki-dlya-noutbukov/sumka-asus-eos-2-shoulder-bag15-inchgy10-in-1-90xb01dn-bba010/", "https://alsi.kz/ru/catalog/sumki-dlya-noutbukov/sumka-asus-eos-2-shoulder-bag15-inchgy10-in-1-90xb01dn-bba010/")</f>
        <v>https://alsi.kz/ru/catalog/sumki-dlya-noutbukov/sumka-asus-eos-2-shoulder-bag15-inchgy10-in-1-90xb01dn-bba010/</v>
      </c>
    </row>
    <row r="438" spans="1:5" outlineLevel="3">
      <c r="A438" s="18">
        <v>236242</v>
      </c>
      <c r="B438" s="18" t="s">
        <v>1200</v>
      </c>
      <c r="C438" s="19" t="s">
        <v>1201</v>
      </c>
      <c r="D438" s="18" t="s">
        <v>1202</v>
      </c>
      <c r="E438" s="20" t="str">
        <f>HYPERLINK("https://alsi.kz/ru/catalog/sumki-dlya-noutbukov/sumka-dell-ecoloop-pro-slim-briefcase-15-460-bdqq/", "https://alsi.kz/ru/catalog/sumki-dlya-noutbukov/sumka-dell-ecoloop-pro-slim-briefcase-15-460-bdqq/")</f>
        <v>https://alsi.kz/ru/catalog/sumki-dlya-noutbukov/sumka-dell-ecoloop-pro-slim-briefcase-15-460-bdqq/</v>
      </c>
    </row>
    <row r="439" spans="1:5" outlineLevel="3">
      <c r="A439" s="18">
        <v>200758</v>
      </c>
      <c r="B439" s="18" t="s">
        <v>1203</v>
      </c>
      <c r="C439" s="19" t="s">
        <v>1204</v>
      </c>
      <c r="D439" s="18" t="s">
        <v>1205</v>
      </c>
      <c r="E439" s="20" t="str">
        <f>HYPERLINK("https://alsi.kz/ru/catalog/sumki-dlya-noutbukov/sumka-dell-premier-briefcase-460-bcql/", "https://alsi.kz/ru/catalog/sumki-dlya-noutbukov/sumka-dell-premier-briefcase-460-bcql/")</f>
        <v>https://alsi.kz/ru/catalog/sumki-dlya-noutbukov/sumka-dell-premier-briefcase-460-bcql/</v>
      </c>
    </row>
    <row r="440" spans="1:5" outlineLevel="3">
      <c r="A440" s="18">
        <v>200765</v>
      </c>
      <c r="B440" s="18" t="s">
        <v>1206</v>
      </c>
      <c r="C440" s="19" t="s">
        <v>1207</v>
      </c>
      <c r="D440" s="18" t="s">
        <v>1208</v>
      </c>
      <c r="E440" s="20" t="str">
        <f>HYPERLINK("https://alsi.kz/ru/catalog/sumki-dlya-noutbukov/sumka-dell-pro-slim-briefcase-460-bcmk/", "https://alsi.kz/ru/catalog/sumki-dlya-noutbukov/sumka-dell-pro-slim-briefcase-460-bcmk/")</f>
        <v>https://alsi.kz/ru/catalog/sumki-dlya-noutbukov/sumka-dell-pro-slim-briefcase-460-bcmk/</v>
      </c>
    </row>
    <row r="441" spans="1:5" outlineLevel="3">
      <c r="A441" s="18">
        <v>226024</v>
      </c>
      <c r="B441" s="18" t="s">
        <v>1209</v>
      </c>
      <c r="C441" s="19" t="s">
        <v>1210</v>
      </c>
      <c r="D441" s="18" t="s">
        <v>1211</v>
      </c>
      <c r="E441" s="20" t="str">
        <f>HYPERLINK("https://alsi.kz/ru/catalog/sumki-dlya-noutbukov/sumka-hp-europe-renew-business-3e5f8aa/", "https://alsi.kz/ru/catalog/sumki-dlya-noutbukov/sumka-hp-europe-renew-business-3e5f8aa/")</f>
        <v>https://alsi.kz/ru/catalog/sumki-dlya-noutbukov/sumka-hp-europe-renew-business-3e5f8aa/</v>
      </c>
    </row>
    <row r="442" spans="1:5" outlineLevel="3">
      <c r="A442" s="18">
        <v>235666</v>
      </c>
      <c r="B442" s="18" t="s">
        <v>1212</v>
      </c>
      <c r="C442" s="19" t="s">
        <v>1213</v>
      </c>
      <c r="D442" s="18" t="s">
        <v>1199</v>
      </c>
      <c r="E442" s="20" t="str">
        <f>HYPERLINK("https://alsi.kz/ru/catalog/sumki-dlya-noutbukov/sumka-dlya-noutbuka-asus-eos-2-carry-bag-90xb01dn-bba000/", "https://alsi.kz/ru/catalog/sumki-dlya-noutbukov/sumka-dlya-noutbuka-asus-eos-2-carry-bag-90xb01dn-bba000/")</f>
        <v>https://alsi.kz/ru/catalog/sumki-dlya-noutbukov/sumka-dlya-noutbuka-asus-eos-2-carry-bag-90xb01dn-bba000/</v>
      </c>
    </row>
    <row r="443" spans="1:5" outlineLevel="3">
      <c r="A443" s="18">
        <v>248549</v>
      </c>
      <c r="B443" s="18" t="s">
        <v>1214</v>
      </c>
      <c r="C443" s="19" t="s">
        <v>1215</v>
      </c>
      <c r="D443" s="18" t="s">
        <v>1216</v>
      </c>
      <c r="E443" s="20" t="str">
        <f>HYPERLINK("https://alsi.kz/ru/catalog/sumki-dlya-noutbukov/sumka-dlya-noutbuka-asus-nereus-carry-bag-black-90-xb4000ba00010-/", "https://alsi.kz/ru/catalog/sumki-dlya-noutbukov/sumka-dlya-noutbuka-asus-nereus-carry-bag-black-90-xb4000ba00010-/")</f>
        <v>https://alsi.kz/ru/catalog/sumki-dlya-noutbukov/sumka-dlya-noutbuka-asus-nereus-carry-bag-black-90-xb4000ba00010-/</v>
      </c>
    </row>
    <row r="444" spans="1:5" outlineLevel="3">
      <c r="A444" s="18">
        <v>248546</v>
      </c>
      <c r="B444" s="18" t="s">
        <v>1217</v>
      </c>
      <c r="C444" s="19" t="s">
        <v>1218</v>
      </c>
      <c r="D444" s="18" t="s">
        <v>1219</v>
      </c>
      <c r="E444" s="20" t="str">
        <f>HYPERLINK("https://alsi.kz/ru/catalog/sumki-dlya-noutbukov/sumka-dlya-noutbuka-asus-sleeve-116-as1200-grey-90xb07h0-bsl000/", "https://alsi.kz/ru/catalog/sumki-dlya-noutbukov/sumka-dlya-noutbuka-asus-sleeve-116-as1200-grey-90xb07h0-bsl000/")</f>
        <v>https://alsi.kz/ru/catalog/sumki-dlya-noutbukov/sumka-dlya-noutbuka-asus-sleeve-116-as1200-grey-90xb07h0-bsl000/</v>
      </c>
    </row>
    <row r="445" spans="1:5" outlineLevel="3">
      <c r="A445" s="18">
        <v>246792</v>
      </c>
      <c r="B445" s="18" t="s">
        <v>1220</v>
      </c>
      <c r="C445" s="19" t="s">
        <v>1221</v>
      </c>
      <c r="D445" s="18" t="s">
        <v>1222</v>
      </c>
      <c r="E445" s="20" t="str">
        <f>HYPERLINK("https://alsi.kz/ru/catalog/sumki-dlya-noutbukov/sumka-dlya-noutbuka-hp-europe-everyday-16-laptop-briefcase-3ql-a08khut/", "https://alsi.kz/ru/catalog/sumki-dlya-noutbukov/sumka-dlya-noutbuka-hp-europe-everyday-16-laptop-briefcase-3ql-a08khut/")</f>
        <v>https://alsi.kz/ru/catalog/sumki-dlya-noutbukov/sumka-dlya-noutbuka-hp-europe-everyday-16-laptop-briefcase-3ql-a08khut/</v>
      </c>
    </row>
    <row r="446" spans="1:5" outlineLevel="3">
      <c r="A446" s="18">
        <v>212807</v>
      </c>
      <c r="B446" s="18" t="s">
        <v>1223</v>
      </c>
      <c r="C446" s="19" t="s">
        <v>1224</v>
      </c>
      <c r="D446" s="18" t="s">
        <v>1225</v>
      </c>
      <c r="E446" s="20" t="str">
        <f>HYPERLINK("https://alsi.kz/ru/catalog/sumki-dlya-noutbukov/sumka-dlya-noutbuka-hp-europe-prelude-top-load-1e7d7aa/", "https://alsi.kz/ru/catalog/sumki-dlya-noutbukov/sumka-dlya-noutbuka-hp-europe-prelude-top-load-1e7d7aa/")</f>
        <v>https://alsi.kz/ru/catalog/sumki-dlya-noutbukov/sumka-dlya-noutbuka-hp-europe-prelude-top-load-1e7d7aa/</v>
      </c>
    </row>
    <row r="447" spans="1:5" outlineLevel="3">
      <c r="A447" s="18">
        <v>242489</v>
      </c>
      <c r="B447" s="18" t="s">
        <v>1226</v>
      </c>
      <c r="C447" s="19" t="s">
        <v>1227</v>
      </c>
      <c r="D447" s="18" t="s">
        <v>1228</v>
      </c>
      <c r="E447" s="20" t="str">
        <f>HYPERLINK("https://alsi.kz/ru/catalog/sumki-dlya-noutbukov/chehol-asus-ga402-rog-90xb07q0-bsl000/", "https://alsi.kz/ru/catalog/sumki-dlya-noutbukov/chehol-asus-ga402-rog-90xb07q0-bsl000/")</f>
        <v>https://alsi.kz/ru/catalog/sumki-dlya-noutbukov/chehol-asus-ga402-rog-90xb07q0-bsl000/</v>
      </c>
    </row>
    <row r="448" spans="1:5" outlineLevel="2">
      <c r="A448" s="15" t="s">
        <v>1229</v>
      </c>
      <c r="B448" s="16"/>
      <c r="C448" s="16"/>
      <c r="D448" s="17"/>
      <c r="E448" s="14" t="str">
        <f>HYPERLINK("http://alsi.kz/ru/catalog/dok-stantsii/", "http://alsi.kz/ru/catalog/dok-stantsii/")</f>
        <v>http://alsi.kz/ru/catalog/dok-stantsii/</v>
      </c>
    </row>
    <row r="449" spans="1:5" outlineLevel="3">
      <c r="A449" s="18">
        <v>252312</v>
      </c>
      <c r="B449" s="18" t="s">
        <v>1230</v>
      </c>
      <c r="C449" s="19" t="s">
        <v>1231</v>
      </c>
      <c r="D449" s="18" t="s">
        <v>1232</v>
      </c>
      <c r="E449" s="20" t="str">
        <f>HYPERLINK("https://alsi.kz/ru/catalog/dok-stantsii/adapter-dell-pro-4-in-1-usb-c-travel-hub-da225-470-bfbn/", "https://alsi.kz/ru/catalog/dok-stantsii/adapter-dell-pro-4-in-1-usb-c-travel-hub-da225-470-bfbn/")</f>
        <v>https://alsi.kz/ru/catalog/dok-stantsii/adapter-dell-pro-4-in-1-usb-c-travel-hub-da225-470-bfbn/</v>
      </c>
    </row>
    <row r="450" spans="1:5" outlineLevel="3">
      <c r="A450" s="18">
        <v>197189</v>
      </c>
      <c r="B450" s="18" t="s">
        <v>1233</v>
      </c>
      <c r="C450" s="19" t="s">
        <v>1234</v>
      </c>
      <c r="D450" s="18" t="s">
        <v>1235</v>
      </c>
      <c r="E450" s="20" t="str">
        <f>HYPERLINK("https://alsi.kz/ru/catalog/dok-stantsii/dok-stanciya-dell-dell-dock-wd19-130w-210-arjg/", "https://alsi.kz/ru/catalog/dok-stantsii/dok-stanciya-dell-dell-dock-wd19-130w-210-arjg/")</f>
        <v>https://alsi.kz/ru/catalog/dok-stantsii/dok-stanciya-dell-dell-dock-wd19-130w-210-arjg/</v>
      </c>
    </row>
    <row r="451" spans="1:5" outlineLevel="3">
      <c r="A451" s="18">
        <v>213401</v>
      </c>
      <c r="B451" s="18" t="s">
        <v>1236</v>
      </c>
      <c r="C451" s="19" t="s">
        <v>1237</v>
      </c>
      <c r="D451" s="18" t="s">
        <v>1238</v>
      </c>
      <c r="E451" s="20" t="str">
        <f>HYPERLINK("https://alsi.kz/ru/catalog/dok-stantsii/dok-stanciya-dell-performance-dock-wd19dcs-210-azbw/", "https://alsi.kz/ru/catalog/dok-stantsii/dok-stanciya-dell-performance-dock-wd19dcs-210-azbw/")</f>
        <v>https://alsi.kz/ru/catalog/dok-stantsii/dok-stanciya-dell-performance-dock-wd19dcs-210-azbw/</v>
      </c>
    </row>
    <row r="452" spans="1:5" outlineLevel="3">
      <c r="A452" s="18">
        <v>248088</v>
      </c>
      <c r="B452" s="18" t="s">
        <v>1239</v>
      </c>
      <c r="C452" s="19" t="s">
        <v>1240</v>
      </c>
      <c r="D452" s="18" t="s">
        <v>1241</v>
      </c>
      <c r="E452" s="20" t="str">
        <f>HYPERLINK("https://alsi.kz/ru/catalog/dok-stantsii/dok-stanciya-dell-pro-smart-dock-sd25-130w-210-brfm/", "https://alsi.kz/ru/catalog/dok-stantsii/dok-stanciya-dell-pro-smart-dock-sd25-130w-210-brfm/")</f>
        <v>https://alsi.kz/ru/catalog/dok-stantsii/dok-stanciya-dell-pro-smart-dock-sd25-130w-210-brfm/</v>
      </c>
    </row>
    <row r="453" spans="1:5" outlineLevel="3">
      <c r="A453" s="18">
        <v>252314</v>
      </c>
      <c r="B453" s="18" t="s">
        <v>1242</v>
      </c>
      <c r="C453" s="19" t="s">
        <v>1243</v>
      </c>
      <c r="D453" s="18" t="s">
        <v>1244</v>
      </c>
      <c r="E453" s="20" t="str">
        <f>HYPERLINK("https://alsi.kz/ru/catalog/dok-stantsii/dok-stanciya-dell-pro-thunderbolt-4-dock---wd25tb4-130w-210-bthy/", "https://alsi.kz/ru/catalog/dok-stantsii/dok-stanciya-dell-pro-thunderbolt-4-dock---wd25tb4-130w-210-bthy/")</f>
        <v>https://alsi.kz/ru/catalog/dok-stantsii/dok-stanciya-dell-pro-thunderbolt-4-dock---wd25tb4-130w-210-bthy/</v>
      </c>
    </row>
    <row r="454" spans="1:5" outlineLevel="3">
      <c r="A454" s="18">
        <v>252315</v>
      </c>
      <c r="B454" s="18" t="s">
        <v>1245</v>
      </c>
      <c r="C454" s="19" t="s">
        <v>1246</v>
      </c>
      <c r="D454" s="18" t="s">
        <v>1247</v>
      </c>
      <c r="E454" s="20" t="str">
        <f>HYPERLINK("https://alsi.kz/ru/catalog/dok-stantsii/dok-stanciya-dell-pro-thunderbolt-5-dock---wd25tb5-300w-210-bthz/", "https://alsi.kz/ru/catalog/dok-stantsii/dok-stanciya-dell-pro-thunderbolt-5-dock---wd25tb5-300w-210-bthz/")</f>
        <v>https://alsi.kz/ru/catalog/dok-stantsii/dok-stanciya-dell-pro-thunderbolt-5-dock---wd25tb5-300w-210-bthz/</v>
      </c>
    </row>
    <row r="455" spans="1:5" outlineLevel="3">
      <c r="A455" s="18">
        <v>250372</v>
      </c>
      <c r="B455" s="18" t="s">
        <v>1248</v>
      </c>
      <c r="C455" s="19" t="s">
        <v>1249</v>
      </c>
      <c r="D455" s="18" t="s">
        <v>1250</v>
      </c>
      <c r="E455" s="20" t="str">
        <f>HYPERLINK("https://alsi.kz/ru/catalog/dok-stantsii/dok-stanciya-dell-pro-thunderbolt-5-smart-dock-sd25tb5-210-brfn/", "https://alsi.kz/ru/catalog/dok-stantsii/dok-stanciya-dell-pro-thunderbolt-5-smart-dock-sd25tb5-210-brfn/")</f>
        <v>https://alsi.kz/ru/catalog/dok-stantsii/dok-stanciya-dell-pro-thunderbolt-5-smart-dock-sd25tb5-210-brfn/</v>
      </c>
    </row>
    <row r="456" spans="1:5" outlineLevel="3">
      <c r="A456" s="18">
        <v>224936</v>
      </c>
      <c r="B456" s="18" t="s">
        <v>1251</v>
      </c>
      <c r="C456" s="19" t="s">
        <v>1252</v>
      </c>
      <c r="D456" s="18" t="s">
        <v>1253</v>
      </c>
      <c r="E456" s="20" t="str">
        <f>HYPERLINK("https://alsi.kz/ru/catalog/dok-stantsii/dok-stanciya-dell-thunderbolt-dock-wd22tb4-210-bdtd/", "https://alsi.kz/ru/catalog/dok-stantsii/dok-stanciya-dell-thunderbolt-dock-wd22tb4-210-bdtd/")</f>
        <v>https://alsi.kz/ru/catalog/dok-stantsii/dok-stanciya-dell-thunderbolt-dock-wd22tb4-210-bdtd/</v>
      </c>
    </row>
    <row r="457" spans="1:5" outlineLevel="3">
      <c r="A457" s="18">
        <v>212593</v>
      </c>
      <c r="B457" s="18" t="s">
        <v>1254</v>
      </c>
      <c r="C457" s="19" t="s">
        <v>1255</v>
      </c>
      <c r="D457" s="18" t="s">
        <v>1256</v>
      </c>
      <c r="E457" s="20" t="str">
        <f>HYPERLINK("https://alsi.kz/ru/catalog/dok-stantsii/dok-stanciya-dell-wd19tbs-180w-210-azbv/", "https://alsi.kz/ru/catalog/dok-stantsii/dok-stanciya-dell-wd19tbs-180w-210-azbv/")</f>
        <v>https://alsi.kz/ru/catalog/dok-stantsii/dok-stanciya-dell-wd19tbs-180w-210-azbv/</v>
      </c>
    </row>
    <row r="458" spans="1:5" outlineLevel="3">
      <c r="A458" s="18">
        <v>252598</v>
      </c>
      <c r="B458" s="18" t="s">
        <v>1257</v>
      </c>
      <c r="C458" s="19" t="s">
        <v>1258</v>
      </c>
      <c r="D458" s="18" t="s">
        <v>1259</v>
      </c>
      <c r="E458" s="20" t="str">
        <f>HYPERLINK("https://alsi.kz/ru/catalog/dok-stantsii/dok-stanciya-hp-europe-hp-usb-c-100w-g6-dock-euro-9x3v1utabb/", "https://alsi.kz/ru/catalog/dok-stantsii/dok-stanciya-hp-europe-hp-usb-c-100w-g6-dock-euro-9x3v1utabb/")</f>
        <v>https://alsi.kz/ru/catalog/dok-stantsii/dok-stanciya-hp-europe-hp-usb-c-100w-g6-dock-euro-9x3v1utabb/</v>
      </c>
    </row>
    <row r="459" spans="1:5" outlineLevel="3">
      <c r="A459" s="18">
        <v>227494</v>
      </c>
      <c r="B459" s="18" t="s">
        <v>1260</v>
      </c>
      <c r="C459" s="19" t="s">
        <v>1261</v>
      </c>
      <c r="D459" s="18" t="s">
        <v>1262</v>
      </c>
      <c r="E459" s="20" t="str">
        <f>HYPERLINK("https://alsi.kz/ru/catalog/dok-stantsii/dok-stanciya-hp-europe-usb-c-g5-essential-dock-72c71aaabb/", "https://alsi.kz/ru/catalog/dok-stantsii/dok-stanciya-hp-europe-usb-c-g5-essential-dock-72c71aaabb/")</f>
        <v>https://alsi.kz/ru/catalog/dok-stantsii/dok-stanciya-hp-europe-usb-c-g5-essential-dock-72c71aaabb/</v>
      </c>
    </row>
    <row r="460" spans="1:5" outlineLevel="3">
      <c r="A460" s="18">
        <v>192938</v>
      </c>
      <c r="B460" s="18" t="s">
        <v>1263</v>
      </c>
      <c r="C460" s="19" t="s">
        <v>1264</v>
      </c>
      <c r="D460" s="18" t="s">
        <v>1265</v>
      </c>
      <c r="E460" s="20" t="str">
        <f>HYPERLINK("https://alsi.kz/ru/catalog/dok-stantsii/replikator-portov-hp-europe-usb-c-mini-dock-1pm64aaac3/", "https://alsi.kz/ru/catalog/dok-stantsii/replikator-portov-hp-europe-usb-c-mini-dock-1pm64aaac3/")</f>
        <v>https://alsi.kz/ru/catalog/dok-stantsii/replikator-portov-hp-europe-usb-c-mini-dock-1pm64aaac3/</v>
      </c>
    </row>
    <row r="461" spans="1:5" outlineLevel="1">
      <c r="A461" s="11" t="s">
        <v>1266</v>
      </c>
      <c r="B461" s="12"/>
      <c r="C461" s="12"/>
      <c r="D461" s="13"/>
      <c r="E461" s="14" t="str">
        <f>HYPERLINK("http://alsi.kz/ru/catalog/audio-tehnika/", "http://alsi.kz/ru/catalog/audio-tehnika/")</f>
        <v>http://alsi.kz/ru/catalog/audio-tehnika/</v>
      </c>
    </row>
    <row r="462" spans="1:5" outlineLevel="2">
      <c r="A462" s="15" t="s">
        <v>1267</v>
      </c>
      <c r="B462" s="16"/>
      <c r="C462" s="16"/>
      <c r="D462" s="17"/>
      <c r="E462" s="14" t="str">
        <f>HYPERLINK("http://alsi.kz/ru/catalog/garnitura-j2v/", "http://alsi.kz/ru/catalog/garnitura-j2v/")</f>
        <v>http://alsi.kz/ru/catalog/garnitura-j2v/</v>
      </c>
    </row>
    <row r="463" spans="1:5" outlineLevel="3">
      <c r="A463" s="18">
        <v>241504</v>
      </c>
      <c r="B463" s="18" t="s">
        <v>1268</v>
      </c>
      <c r="C463" s="19" t="s">
        <v>1269</v>
      </c>
      <c r="D463" s="18" t="s">
        <v>1270</v>
      </c>
      <c r="E463" s="20" t="str">
        <f>HYPERLINK("https://alsi.kz/ru/catalog/garnitura-j2v/naushniki-dell-premier-wireless-anc-headset---wl7024-520-bbhc/", "https://alsi.kz/ru/catalog/garnitura-j2v/naushniki-dell-premier-wireless-anc-headset---wl7024-520-bbhc/")</f>
        <v>https://alsi.kz/ru/catalog/garnitura-j2v/naushniki-dell-premier-wireless-anc-headset---wl7024-520-bbhc/</v>
      </c>
    </row>
    <row r="464" spans="1:5" outlineLevel="3">
      <c r="A464" s="18">
        <v>244522</v>
      </c>
      <c r="B464" s="18" t="s">
        <v>1271</v>
      </c>
      <c r="C464" s="19" t="s">
        <v>1272</v>
      </c>
      <c r="D464" s="18" t="s">
        <v>1273</v>
      </c>
      <c r="E464" s="20" t="str">
        <f>HYPERLINK("https://alsi.kz/ru/catalog/garnitura-j2v/naushniki-dell-pro-wired-anc-headset---wh5024-520-bbgq/", "https://alsi.kz/ru/catalog/garnitura-j2v/naushniki-dell-pro-wired-anc-headset---wh5024-520-bbgq/")</f>
        <v>https://alsi.kz/ru/catalog/garnitura-j2v/naushniki-dell-pro-wired-anc-headset---wh5024-520-bbgq/</v>
      </c>
    </row>
    <row r="465" spans="1:5" outlineLevel="3">
      <c r="A465" s="18">
        <v>244523</v>
      </c>
      <c r="B465" s="18" t="s">
        <v>1274</v>
      </c>
      <c r="C465" s="19" t="s">
        <v>1275</v>
      </c>
      <c r="D465" s="18" t="s">
        <v>1276</v>
      </c>
      <c r="E465" s="20" t="str">
        <f>HYPERLINK("https://alsi.kz/ru/catalog/garnitura-j2v/naushniki-dell-pro-wireless-anc-headset---wl5024-520-bbgm/", "https://alsi.kz/ru/catalog/garnitura-j2v/naushniki-dell-pro-wireless-anc-headset---wl5024-520-bbgm/")</f>
        <v>https://alsi.kz/ru/catalog/garnitura-j2v/naushniki-dell-pro-wireless-anc-headset---wl5024-520-bbgm/</v>
      </c>
    </row>
    <row r="466" spans="1:5" outlineLevel="3">
      <c r="A466" s="18">
        <v>166901</v>
      </c>
      <c r="B466" s="18" t="s">
        <v>1277</v>
      </c>
      <c r="C466" s="19" t="s">
        <v>1278</v>
      </c>
      <c r="D466" s="18" t="s">
        <v>1279</v>
      </c>
      <c r="E466" s="20" t="str">
        <f>HYPERLINK("https://alsi.kz/ru/catalog/garnitura-j2v/naushniki-jabra-evolve-80-7899-823-109/", "https://alsi.kz/ru/catalog/garnitura-j2v/naushniki-jabra-evolve-80-7899-823-109/")</f>
        <v>https://alsi.kz/ru/catalog/garnitura-j2v/naushniki-jabra-evolve-80-7899-823-109/</v>
      </c>
    </row>
    <row r="467" spans="1:5" outlineLevel="3">
      <c r="A467" s="18">
        <v>240986</v>
      </c>
      <c r="B467" s="18" t="s">
        <v>1280</v>
      </c>
      <c r="C467" s="19" t="s">
        <v>1281</v>
      </c>
      <c r="D467" s="18" t="s">
        <v>1282</v>
      </c>
      <c r="E467" s="20" t="str">
        <f>HYPERLINK("https://alsi.kz/ru/catalog/garnitura-j2v/naushniki-poly-bw-5220-usb-c-hs-35mmp-usb-ca-8x231aa/", "https://alsi.kz/ru/catalog/garnitura-j2v/naushniki-poly-bw-5220-usb-c-hs-35mmp-usb-ca-8x231aa/")</f>
        <v>https://alsi.kz/ru/catalog/garnitura-j2v/naushniki-poly-bw-5220-usb-c-hs-35mmp-usb-ca-8x231aa/</v>
      </c>
    </row>
    <row r="468" spans="1:5" outlineLevel="3">
      <c r="A468" s="18">
        <v>241709</v>
      </c>
      <c r="B468" s="18" t="s">
        <v>1283</v>
      </c>
      <c r="C468" s="19" t="s">
        <v>1284</v>
      </c>
      <c r="D468" s="18" t="s">
        <v>1285</v>
      </c>
      <c r="E468" s="20" t="str">
        <f>HYPERLINK("https://alsi.kz/ru/catalog/garnitura-j2v/naushniki-poly-blackwirec3210-usb-c-8x214a6/", "https://alsi.kz/ru/catalog/garnitura-j2v/naushniki-poly-blackwirec3210-usb-c-8x214a6/")</f>
        <v>https://alsi.kz/ru/catalog/garnitura-j2v/naushniki-poly-blackwirec3210-usb-c-8x214a6/</v>
      </c>
    </row>
    <row r="469" spans="1:5" outlineLevel="3">
      <c r="A469" s="18">
        <v>242728</v>
      </c>
      <c r="B469" s="18" t="s">
        <v>1286</v>
      </c>
      <c r="C469" s="19" t="s">
        <v>1287</v>
      </c>
      <c r="D469" s="18" t="s">
        <v>1288</v>
      </c>
      <c r="E469" s="20" t="str">
        <f>HYPERLINK("https://alsi.kz/ru/catalog/garnitura-j2v/naushniki-poly-bw-3225-usb-c-hs-usb--ca-bulk-8x229a6/", "https://alsi.kz/ru/catalog/garnitura-j2v/naushniki-poly-bw-3225-usb-c-hs-usb--ca-bulk-8x229a6/")</f>
        <v>https://alsi.kz/ru/catalog/garnitura-j2v/naushniki-poly-bw-3225-usb-c-hs-usb--ca-bulk-8x229a6/</v>
      </c>
    </row>
    <row r="470" spans="1:5" outlineLevel="3">
      <c r="A470" s="18">
        <v>244095</v>
      </c>
      <c r="B470" s="18" t="s">
        <v>1289</v>
      </c>
      <c r="C470" s="19" t="s">
        <v>1290</v>
      </c>
      <c r="D470" s="18" t="s">
        <v>1291</v>
      </c>
      <c r="E470" s="20" t="str">
        <f>HYPERLINK("https://alsi.kz/ru/catalog/garnitura-j2v/naushniki-poly-encorepro-525-microsoft-teams-certified-stereo-with-usb-a-headset-783r2aa/", "https://alsi.kz/ru/catalog/garnitura-j2v/naushniki-poly-encorepro-525-microsoft-teams-certified-stereo-with-usb-a-headset-783r2aa/")</f>
        <v>https://alsi.kz/ru/catalog/garnitura-j2v/naushniki-poly-encorepro-525-microsoft-teams-certified-stereo-with-usb-a-headset-783r2aa/</v>
      </c>
    </row>
    <row r="471" spans="1:5" outlineLevel="1">
      <c r="A471" s="11" t="s">
        <v>1292</v>
      </c>
      <c r="B471" s="12"/>
      <c r="C471" s="12"/>
      <c r="D471" s="13"/>
      <c r="E471" s="14" t="str">
        <f>HYPERLINK("http://alsi.kz/ru/catalog/batareyki-i-zaryadnye-ustroystva-axz/", "http://alsi.kz/ru/catalog/batareyki-i-zaryadnye-ustroystva-axz/")</f>
        <v>http://alsi.kz/ru/catalog/batareyki-i-zaryadnye-ustroystva-axz/</v>
      </c>
    </row>
    <row r="472" spans="1:5" outlineLevel="2">
      <c r="A472" s="15" t="s">
        <v>1293</v>
      </c>
      <c r="B472" s="16"/>
      <c r="C472" s="16"/>
      <c r="D472" s="17"/>
      <c r="E472" s="14" t="str">
        <f>HYPERLINK("http://alsi.kz/ru/catalog/akkumulyatornye-batareyki/", "http://alsi.kz/ru/catalog/akkumulyatornye-batareyki/")</f>
        <v>http://alsi.kz/ru/catalog/akkumulyatornye-batareyki/</v>
      </c>
    </row>
    <row r="473" spans="1:5" outlineLevel="3">
      <c r="A473" s="18">
        <v>220221</v>
      </c>
      <c r="B473" s="18" t="s">
        <v>1294</v>
      </c>
      <c r="C473" s="19" t="s">
        <v>1295</v>
      </c>
      <c r="D473" s="18" t="s">
        <v>1296</v>
      </c>
      <c r="E473" s="20" t="str">
        <f>HYPERLINK("https://alsi.kz/ru/catalog/akkumulyatornye-batareyki/akkumulyator-sonnenschein-a412100-a-a412100-a/", "https://alsi.kz/ru/catalog/akkumulyatornye-batareyki/akkumulyator-sonnenschein-a412100-a-a412100-a/")</f>
        <v>https://alsi.kz/ru/catalog/akkumulyatornye-batareyki/akkumulyator-sonnenschein-a412100-a-a412100-a/</v>
      </c>
    </row>
    <row r="474" spans="1:5" outlineLevel="3">
      <c r="A474" s="18">
        <v>220220</v>
      </c>
      <c r="B474" s="18" t="s">
        <v>1297</v>
      </c>
      <c r="C474" s="19" t="s">
        <v>1298</v>
      </c>
      <c r="D474" s="18" t="s">
        <v>1299</v>
      </c>
      <c r="E474" s="20" t="str">
        <f>HYPERLINK("https://alsi.kz/ru/catalog/akkumulyatornye-batareyki/akkumulyator-sonnenschein-a41265-g6-a41265-g6/", "https://alsi.kz/ru/catalog/akkumulyatornye-batareyki/akkumulyator-sonnenschein-a41265-g6-a41265-g6/")</f>
        <v>https://alsi.kz/ru/catalog/akkumulyatornye-batareyki/akkumulyator-sonnenschein-a41265-g6-a41265-g6/</v>
      </c>
    </row>
    <row r="475" spans="1:5" outlineLevel="3">
      <c r="A475" s="18">
        <v>220219</v>
      </c>
      <c r="B475" s="18" t="s">
        <v>1300</v>
      </c>
      <c r="C475" s="19" t="s">
        <v>1301</v>
      </c>
      <c r="D475" s="18" t="s">
        <v>1302</v>
      </c>
      <c r="E475" s="20" t="str">
        <f>HYPERLINK("https://alsi.kz/ru/catalog/akkumulyatornye-batareyki/akkumulyator-ventura-gp-12-26-gp-12-26/", "https://alsi.kz/ru/catalog/akkumulyatornye-batareyki/akkumulyator-ventura-gp-12-26-gp-12-26/")</f>
        <v>https://alsi.kz/ru/catalog/akkumulyatornye-batareyki/akkumulyator-ventura-gp-12-26-gp-12-26/</v>
      </c>
    </row>
    <row r="476" spans="1:5" outlineLevel="1">
      <c r="A476" s="11" t="s">
        <v>1303</v>
      </c>
      <c r="B476" s="12"/>
      <c r="C476" s="12"/>
      <c r="D476" s="13"/>
      <c r="E476" s="14" t="str">
        <f>HYPERLINK("http://alsi.kz/ru/catalog/elektropitanie/", "http://alsi.kz/ru/catalog/elektropitanie/")</f>
        <v>http://alsi.kz/ru/catalog/elektropitanie/</v>
      </c>
    </row>
    <row r="477" spans="1:5" outlineLevel="2">
      <c r="A477" s="15" t="s">
        <v>1304</v>
      </c>
      <c r="B477" s="16"/>
      <c r="C477" s="16"/>
      <c r="D477" s="17"/>
      <c r="E477" s="14" t="str">
        <f>HYPERLINK("http://alsi.kz/ru/catalog/istochniki-bespereboynogo-pitaniya-r8h/", "http://alsi.kz/ru/catalog/istochniki-bespereboynogo-pitaniya-r8h/")</f>
        <v>http://alsi.kz/ru/catalog/istochniki-bespereboynogo-pitaniya-r8h/</v>
      </c>
    </row>
    <row r="478" spans="1:5" outlineLevel="3">
      <c r="A478" s="18">
        <v>253134</v>
      </c>
      <c r="B478" s="18" t="s">
        <v>1305</v>
      </c>
      <c r="C478" s="19" t="s">
        <v>1306</v>
      </c>
      <c r="D478" s="18" t="s">
        <v>1307</v>
      </c>
      <c r="E478" s="20" t="str">
        <f>HYPERLINK("https://alsi.kz/ru/catalog/istochniki-bespereboynogo-pitaniya-r8h/ibp-apc-be1050g2-gr-be1050g2-gr/", "https://alsi.kz/ru/catalog/istochniki-bespereboynogo-pitaniya-r8h/ibp-apc-be1050g2-gr-be1050g2-gr/")</f>
        <v>https://alsi.kz/ru/catalog/istochniki-bespereboynogo-pitaniya-r8h/ibp-apc-be1050g2-gr-be1050g2-gr/</v>
      </c>
    </row>
    <row r="479" spans="1:5" outlineLevel="3">
      <c r="A479" s="18">
        <v>251948</v>
      </c>
      <c r="B479" s="18" t="s">
        <v>1308</v>
      </c>
      <c r="C479" s="19" t="s">
        <v>1309</v>
      </c>
      <c r="D479" s="18" t="s">
        <v>1310</v>
      </c>
      <c r="E479" s="20" t="str">
        <f>HYPERLINK("https://alsi.kz/ru/catalog/istochniki-bespereboynogo-pitaniya-r8h/ibp-apc-bgm2200b-gr-bgm2200b-gr/", "https://alsi.kz/ru/catalog/istochniki-bespereboynogo-pitaniya-r8h/ibp-apc-bgm2200b-gr-bgm2200b-gr/")</f>
        <v>https://alsi.kz/ru/catalog/istochniki-bespereboynogo-pitaniya-r8h/ibp-apc-bgm2200b-gr-bgm2200b-gr/</v>
      </c>
    </row>
    <row r="480" spans="1:5" outlineLevel="3">
      <c r="A480" s="18">
        <v>250668</v>
      </c>
      <c r="B480" s="18" t="s">
        <v>1311</v>
      </c>
      <c r="C480" s="19" t="s">
        <v>1312</v>
      </c>
      <c r="D480" s="18" t="s">
        <v>1313</v>
      </c>
      <c r="E480" s="20" t="str">
        <f>HYPERLINK("https://alsi.kz/ru/catalog/istochniki-bespereboynogo-pitaniya-r8h/ibp-apc-bvg1600i-gr-230v-avr-4-schuko-sockets-bvg1600i-gr/", "https://alsi.kz/ru/catalog/istochniki-bespereboynogo-pitaniya-r8h/ibp-apc-bvg1600i-gr-230v-avr-4-schuko-sockets-bvg1600i-gr/")</f>
        <v>https://alsi.kz/ru/catalog/istochniki-bespereboynogo-pitaniya-r8h/ibp-apc-bvg1600i-gr-230v-avr-4-schuko-sockets-bvg1600i-gr/</v>
      </c>
    </row>
    <row r="481" spans="1:5" outlineLevel="3">
      <c r="A481" s="18">
        <v>250669</v>
      </c>
      <c r="B481" s="18" t="s">
        <v>1314</v>
      </c>
      <c r="C481" s="19" t="s">
        <v>1315</v>
      </c>
      <c r="D481" s="18" t="s">
        <v>1316</v>
      </c>
      <c r="E481" s="20" t="str">
        <f>HYPERLINK("https://alsi.kz/ru/catalog/istochniki-bespereboynogo-pitaniya-r8h/ibp-apc-bvg2200i-gr-230v-avr-4-schuko-sockets-bvg2200i-gr/", "https://alsi.kz/ru/catalog/istochniki-bespereboynogo-pitaniya-r8h/ibp-apc-bvg2200i-gr-230v-avr-4-schuko-sockets-bvg2200i-gr/")</f>
        <v>https://alsi.kz/ru/catalog/istochniki-bespereboynogo-pitaniya-r8h/ibp-apc-bvg2200i-gr-230v-avr-4-schuko-sockets-bvg2200i-gr/</v>
      </c>
    </row>
    <row r="482" spans="1:5" outlineLevel="3">
      <c r="A482" s="18">
        <v>248987</v>
      </c>
      <c r="B482" s="18" t="s">
        <v>1317</v>
      </c>
      <c r="C482" s="19" t="s">
        <v>1318</v>
      </c>
      <c r="D482" s="18" t="s">
        <v>1319</v>
      </c>
      <c r="E482" s="20" t="str">
        <f>HYPERLINK("https://alsi.kz/ru/catalog/istochniki-bespereboynogo-pitaniya-r8h/ibp-apc-bvx1600li-230v-avr-iec-sockets-bvx1600li/", "https://alsi.kz/ru/catalog/istochniki-bespereboynogo-pitaniya-r8h/ibp-apc-bvx1600li-230v-avr-iec-sockets-bvx1600li/")</f>
        <v>https://alsi.kz/ru/catalog/istochniki-bespereboynogo-pitaniya-r8h/ibp-apc-bvx1600li-230v-avr-iec-sockets-bvx1600li/</v>
      </c>
    </row>
    <row r="483" spans="1:5" outlineLevel="3">
      <c r="A483" s="18">
        <v>248988</v>
      </c>
      <c r="B483" s="18" t="s">
        <v>1320</v>
      </c>
      <c r="C483" s="19" t="s">
        <v>1321</v>
      </c>
      <c r="D483" s="18" t="s">
        <v>1322</v>
      </c>
      <c r="E483" s="20" t="str">
        <f>HYPERLINK("https://alsi.kz/ru/catalog/istochniki-bespereboynogo-pitaniya-r8h/ibp-apc-bvx900li-230v-avr-iec-sockets-bvx900li/", "https://alsi.kz/ru/catalog/istochniki-bespereboynogo-pitaniya-r8h/ibp-apc-bvx900li-230v-avr-iec-sockets-bvx900li/")</f>
        <v>https://alsi.kz/ru/catalog/istochniki-bespereboynogo-pitaniya-r8h/ibp-apc-bvx900li-230v-avr-iec-sockets-bvx900li/</v>
      </c>
    </row>
    <row r="484" spans="1:5" outlineLevel="3">
      <c r="A484" s="18">
        <v>225053</v>
      </c>
      <c r="B484" s="18" t="s">
        <v>1323</v>
      </c>
      <c r="C484" s="19" t="s">
        <v>1324</v>
      </c>
      <c r="D484" s="18" t="s">
        <v>1325</v>
      </c>
      <c r="E484" s="20" t="str">
        <f>HYPERLINK("https://alsi.kz/ru/catalog/istochniki-bespereboynogo-pitaniya-r8h/ibp-apc-easy-ups-on-line-srv-2000va-230v-srv2ki/", "https://alsi.kz/ru/catalog/istochniki-bespereboynogo-pitaniya-r8h/ibp-apc-easy-ups-on-line-srv-2000va-230v-srv2ki/")</f>
        <v>https://alsi.kz/ru/catalog/istochniki-bespereboynogo-pitaniya-r8h/ibp-apc-easy-ups-on-line-srv-2000va-230v-srv2ki/</v>
      </c>
    </row>
    <row r="485" spans="1:5" outlineLevel="3">
      <c r="A485" s="18">
        <v>170785</v>
      </c>
      <c r="B485" s="18" t="s">
        <v>1326</v>
      </c>
      <c r="C485" s="19" t="s">
        <v>1327</v>
      </c>
      <c r="D485" s="18" t="s">
        <v>1328</v>
      </c>
      <c r="E485" s="20" t="str">
        <f>HYPERLINK("https://alsi.kz/ru/catalog/istochniki-bespereboynogo-pitaniya-r8h/ibp-apc-smc2000i-smc2000i/", "https://alsi.kz/ru/catalog/istochniki-bespereboynogo-pitaniya-r8h/ibp-apc-smc2000i-smc2000i/")</f>
        <v>https://alsi.kz/ru/catalog/istochniki-bespereboynogo-pitaniya-r8h/ibp-apc-smc2000i-smc2000i/</v>
      </c>
    </row>
    <row r="486" spans="1:5" outlineLevel="3">
      <c r="A486" s="18">
        <v>196502</v>
      </c>
      <c r="B486" s="18" t="s">
        <v>1329</v>
      </c>
      <c r="C486" s="19" t="s">
        <v>1330</v>
      </c>
      <c r="D486" s="18" t="s">
        <v>1331</v>
      </c>
      <c r="E486" s="20" t="str">
        <f>HYPERLINK("https://alsi.kz/ru/catalog/istochniki-bespereboynogo-pitaniya-r8h/ibp-apc-srt1000rmxli-srt1000rmxli/", "https://alsi.kz/ru/catalog/istochniki-bespereboynogo-pitaniya-r8h/ibp-apc-srt1000rmxli-srt1000rmxli/")</f>
        <v>https://alsi.kz/ru/catalog/istochniki-bespereboynogo-pitaniya-r8h/ibp-apc-srt1000rmxli-srt1000rmxli/</v>
      </c>
    </row>
    <row r="487" spans="1:5" outlineLevel="3">
      <c r="A487" s="18">
        <v>161956</v>
      </c>
      <c r="B487" s="18" t="s">
        <v>1332</v>
      </c>
      <c r="C487" s="19" t="s">
        <v>1333</v>
      </c>
      <c r="D487" s="18" t="s">
        <v>1334</v>
      </c>
      <c r="E487" s="20" t="str">
        <f>HYPERLINK("https://alsi.kz/ru/catalog/istochniki-bespereboynogo-pitaniya-r8h/ibp-apc-srt2200xli-srt2200xli/", "https://alsi.kz/ru/catalog/istochniki-bespereboynogo-pitaniya-r8h/ibp-apc-srt2200xli-srt2200xli/")</f>
        <v>https://alsi.kz/ru/catalog/istochniki-bespereboynogo-pitaniya-r8h/ibp-apc-srt2200xli-srt2200xli/</v>
      </c>
    </row>
    <row r="488" spans="1:5" outlineLevel="3">
      <c r="A488" s="18">
        <v>161960</v>
      </c>
      <c r="B488" s="18" t="s">
        <v>1335</v>
      </c>
      <c r="C488" s="19" t="s">
        <v>1336</v>
      </c>
      <c r="D488" s="18" t="s">
        <v>1337</v>
      </c>
      <c r="E488" s="20" t="str">
        <f>HYPERLINK("https://alsi.kz/ru/catalog/istochniki-bespereboynogo-pitaniya-r8h/ibp-apc-srt3000xli-srt3000xli/", "https://alsi.kz/ru/catalog/istochniki-bespereboynogo-pitaniya-r8h/ibp-apc-srt3000xli-srt3000xli/")</f>
        <v>https://alsi.kz/ru/catalog/istochniki-bespereboynogo-pitaniya-r8h/ibp-apc-srt3000xli-srt3000xli/</v>
      </c>
    </row>
    <row r="489" spans="1:5" outlineLevel="3">
      <c r="A489" s="18">
        <v>146666</v>
      </c>
      <c r="B489" s="18" t="s">
        <v>1338</v>
      </c>
      <c r="C489" s="19" t="s">
        <v>1339</v>
      </c>
      <c r="D489" s="18" t="s">
        <v>1340</v>
      </c>
      <c r="E489" s="20" t="str">
        <f>HYPERLINK("https://alsi.kz/ru/catalog/istochniki-bespereboynogo-pitaniya-r8h/-apc-srt5kxli/", "https://alsi.kz/ru/catalog/istochniki-bespereboynogo-pitaniya-r8h/-apc-srt5kxli/")</f>
        <v>https://alsi.kz/ru/catalog/istochniki-bespereboynogo-pitaniya-r8h/-apc-srt5kxli/</v>
      </c>
    </row>
    <row r="490" spans="1:5" outlineLevel="3">
      <c r="A490" s="18">
        <v>159733</v>
      </c>
      <c r="B490" s="18" t="s">
        <v>1341</v>
      </c>
      <c r="C490" s="19" t="s">
        <v>1342</v>
      </c>
      <c r="D490" s="18" t="s">
        <v>1343</v>
      </c>
      <c r="E490" s="20" t="str">
        <f>HYPERLINK("https://alsi.kz/ru/catalog/istochniki-bespereboynogo-pitaniya-r8h/ibp-apc-srt8krmxli-srt8krmxli/", "https://alsi.kz/ru/catalog/istochniki-bespereboynogo-pitaniya-r8h/ibp-apc-srt8krmxli-srt8krmxli/")</f>
        <v>https://alsi.kz/ru/catalog/istochniki-bespereboynogo-pitaniya-r8h/ibp-apc-srt8krmxli-srt8krmxli/</v>
      </c>
    </row>
    <row r="491" spans="1:5" outlineLevel="3">
      <c r="A491" s="18">
        <v>234862</v>
      </c>
      <c r="B491" s="18" t="s">
        <v>1344</v>
      </c>
      <c r="C491" s="19" t="s">
        <v>1345</v>
      </c>
      <c r="D491" s="18" t="s">
        <v>1346</v>
      </c>
      <c r="E491" s="20" t="str">
        <f>HYPERLINK("https://alsi.kz/ru/catalog/istochniki-bespereboynogo-pitaniya-r8h/ibp-apc-srtg8kxli-srtg8kxli/", "https://alsi.kz/ru/catalog/istochniki-bespereboynogo-pitaniya-r8h/ibp-apc-srtg8kxli-srtg8kxli/")</f>
        <v>https://alsi.kz/ru/catalog/istochniki-bespereboynogo-pitaniya-r8h/ibp-apc-srtg8kxli-srtg8kxli/</v>
      </c>
    </row>
    <row r="492" spans="1:5" outlineLevel="3">
      <c r="A492" s="18">
        <v>247038</v>
      </c>
      <c r="B492" s="18" t="s">
        <v>1347</v>
      </c>
      <c r="C492" s="19" t="s">
        <v>1348</v>
      </c>
      <c r="D492" s="18" t="s">
        <v>1349</v>
      </c>
      <c r="E492" s="20" t="str">
        <f>HYPERLINK("https://alsi.kz/ru/catalog/istochniki-bespereboynogo-pitaniya-r8h/ibp-apc-srtl3000rm4uxli-srtl3000rm4uxli/", "https://alsi.kz/ru/catalog/istochniki-bespereboynogo-pitaniya-r8h/ibp-apc-srtl3000rm4uxli-srtl3000rm4uxli/")</f>
        <v>https://alsi.kz/ru/catalog/istochniki-bespereboynogo-pitaniya-r8h/ibp-apc-srtl3000rm4uxli-srtl3000rm4uxli/</v>
      </c>
    </row>
    <row r="493" spans="1:5" outlineLevel="3">
      <c r="A493" s="18">
        <v>234867</v>
      </c>
      <c r="B493" s="18" t="s">
        <v>1350</v>
      </c>
      <c r="C493" s="19" t="s">
        <v>1351</v>
      </c>
      <c r="D493" s="18" t="s">
        <v>1352</v>
      </c>
      <c r="E493" s="20" t="str">
        <f>HYPERLINK("https://alsi.kz/ru/catalog/istochniki-bespereboynogo-pitaniya-r8h/ibp-apc-srv2krilrk-with-rail-kit-batt-pack-online-srv2krilrk/", "https://alsi.kz/ru/catalog/istochniki-bespereboynogo-pitaniya-r8h/ibp-apc-srv2krilrk-with-rail-kit-batt-pack-online-srv2krilrk/")</f>
        <v>https://alsi.kz/ru/catalog/istochniki-bespereboynogo-pitaniya-r8h/ibp-apc-srv2krilrk-with-rail-kit-batt-pack-online-srv2krilrk/</v>
      </c>
    </row>
    <row r="494" spans="1:5" outlineLevel="3">
      <c r="A494" s="18">
        <v>235565</v>
      </c>
      <c r="B494" s="18" t="s">
        <v>1353</v>
      </c>
      <c r="C494" s="19" t="s">
        <v>1354</v>
      </c>
      <c r="D494" s="18" t="s">
        <v>1355</v>
      </c>
      <c r="E494" s="20" t="str">
        <f>HYPERLINK("https://alsi.kz/ru/catalog/istochniki-bespereboynogo-pitaniya-r8h/ibp-apc-srv6krirk-srv-rm-with-railkit-external-battery-pack-srv6krirk/", "https://alsi.kz/ru/catalog/istochniki-bespereboynogo-pitaniya-r8h/ibp-apc-srv6krirk-srv-rm-with-railkit-external-battery-pack-srv6krirk/")</f>
        <v>https://alsi.kz/ru/catalog/istochniki-bespereboynogo-pitaniya-r8h/ibp-apc-srv6krirk-srv-rm-with-railkit-external-battery-pack-srv6krirk/</v>
      </c>
    </row>
    <row r="495" spans="1:5" outlineLevel="3">
      <c r="A495" s="18">
        <v>245462</v>
      </c>
      <c r="B495" s="18" t="s">
        <v>1356</v>
      </c>
      <c r="C495" s="19" t="s">
        <v>1357</v>
      </c>
      <c r="D495" s="18" t="s">
        <v>1358</v>
      </c>
      <c r="E495" s="20" t="str">
        <f>HYPERLINK("https://alsi.kz/ru/catalog/istochniki-bespereboynogo-pitaniya-r8h/ibp-astergo-astupsla1500usb8i-astupsla1500usb8i/", "https://alsi.kz/ru/catalog/istochniki-bespereboynogo-pitaniya-r8h/ibp-astergo-astupsla1500usb8i-astupsla1500usb8i/")</f>
        <v>https://alsi.kz/ru/catalog/istochniki-bespereboynogo-pitaniya-r8h/ibp-astergo-astupsla1500usb8i-astupsla1500usb8i/</v>
      </c>
    </row>
    <row r="496" spans="1:5" outlineLevel="3">
      <c r="A496" s="18">
        <v>245444</v>
      </c>
      <c r="B496" s="18" t="s">
        <v>1359</v>
      </c>
      <c r="C496" s="19" t="s">
        <v>1360</v>
      </c>
      <c r="D496" s="18" t="s">
        <v>1361</v>
      </c>
      <c r="E496" s="20" t="str">
        <f>HYPERLINK("https://alsi.kz/ru/catalog/istochniki-bespereboynogo-pitaniya-r8h/ibp-astergo-astupslrt1100vs2u-astupslrt1100vs2u/", "https://alsi.kz/ru/catalog/istochniki-bespereboynogo-pitaniya-r8h/ibp-astergo-astupslrt1100vs2u-astupslrt1100vs2u/")</f>
        <v>https://alsi.kz/ru/catalog/istochniki-bespereboynogo-pitaniya-r8h/ibp-astergo-astupslrt1100vs2u-astupslrt1100vs2u/</v>
      </c>
    </row>
    <row r="497" spans="1:5" outlineLevel="3">
      <c r="A497" s="18">
        <v>245445</v>
      </c>
      <c r="B497" s="18" t="s">
        <v>1362</v>
      </c>
      <c r="C497" s="19" t="s">
        <v>1363</v>
      </c>
      <c r="D497" s="18" t="s">
        <v>1364</v>
      </c>
      <c r="E497" s="20" t="str">
        <f>HYPERLINK("https://alsi.kz/ru/catalog/istochniki-bespereboynogo-pitaniya-r8h/ibp-astergo-astupslrt2000vs2u-astupslrt2000vs2u/", "https://alsi.kz/ru/catalog/istochniki-bespereboynogo-pitaniya-r8h/ibp-astergo-astupslrt2000vs2u-astupslrt2000vs2u/")</f>
        <v>https://alsi.kz/ru/catalog/istochniki-bespereboynogo-pitaniya-r8h/ibp-astergo-astupslrt2000vs2u-astupslrt2000vs2u/</v>
      </c>
    </row>
    <row r="498" spans="1:5" outlineLevel="3">
      <c r="A498" s="18">
        <v>245446</v>
      </c>
      <c r="B498" s="18" t="s">
        <v>1365</v>
      </c>
      <c r="C498" s="19" t="s">
        <v>1366</v>
      </c>
      <c r="D498" s="18" t="s">
        <v>1367</v>
      </c>
      <c r="E498" s="20" t="str">
        <f>HYPERLINK("https://alsi.kz/ru/catalog/istochniki-bespereboynogo-pitaniya-r8h/ibp-astergo-astupslrt3000vs2u-astupslrt3000vs2u/", "https://alsi.kz/ru/catalog/istochniki-bespereboynogo-pitaniya-r8h/ibp-astergo-astupslrt3000vs2u-astupslrt3000vs2u/")</f>
        <v>https://alsi.kz/ru/catalog/istochniki-bespereboynogo-pitaniya-r8h/ibp-astergo-astupslrt3000vs2u-astupslrt3000vs2u/</v>
      </c>
    </row>
    <row r="499" spans="1:5" outlineLevel="3">
      <c r="A499" s="18">
        <v>245443</v>
      </c>
      <c r="B499" s="18" t="s">
        <v>1368</v>
      </c>
      <c r="C499" s="19" t="s">
        <v>1369</v>
      </c>
      <c r="D499" s="18" t="s">
        <v>1370</v>
      </c>
      <c r="E499" s="20" t="str">
        <f>HYPERLINK("https://alsi.kz/ru/catalog/istochniki-bespereboynogo-pitaniya-r8h/ibp-astergo-astupslrt800vs2u-astupslrt800vs2u/", "https://alsi.kz/ru/catalog/istochniki-bespereboynogo-pitaniya-r8h/ibp-astergo-astupslrt800vs2u-astupslrt800vs2u/")</f>
        <v>https://alsi.kz/ru/catalog/istochniki-bespereboynogo-pitaniya-r8h/ibp-astergo-astupslrt800vs2u-astupslrt800vs2u/</v>
      </c>
    </row>
    <row r="500" spans="1:5" outlineLevel="3">
      <c r="A500" s="18">
        <v>245442</v>
      </c>
      <c r="B500" s="18" t="s">
        <v>1371</v>
      </c>
      <c r="C500" s="19" t="s">
        <v>1372</v>
      </c>
      <c r="D500" s="18" t="s">
        <v>1373</v>
      </c>
      <c r="E500" s="20" t="str">
        <f>HYPERLINK("https://alsi.kz/ru/catalog/istochniki-bespereboynogo-pitaniya-r8h/ibp-astergo-astupsort1000ib1u-astupsort1000ib1u/", "https://alsi.kz/ru/catalog/istochniki-bespereboynogo-pitaniya-r8h/ibp-astergo-astupsort1000ib1u-astupsort1000ib1u/")</f>
        <v>https://alsi.kz/ru/catalog/istochniki-bespereboynogo-pitaniya-r8h/ibp-astergo-astupsort1000ib1u-astupsort1000ib1u/</v>
      </c>
    </row>
    <row r="501" spans="1:5" outlineLevel="3">
      <c r="A501" s="18">
        <v>245450</v>
      </c>
      <c r="B501" s="18" t="s">
        <v>1374</v>
      </c>
      <c r="C501" s="19" t="s">
        <v>1375</v>
      </c>
      <c r="D501" s="18" t="s">
        <v>1376</v>
      </c>
      <c r="E501" s="20" t="str">
        <f>HYPERLINK("https://alsi.kz/ru/catalog/istochniki-bespereboynogo-pitaniya-r8h/ibp-astergo-astupspgo10klcd2u-astupspgo10klcd2u/", "https://alsi.kz/ru/catalog/istochniki-bespereboynogo-pitaniya-r8h/ibp-astergo-astupspgo10klcd2u-astupspgo10klcd2u/")</f>
        <v>https://alsi.kz/ru/catalog/istochniki-bespereboynogo-pitaniya-r8h/ibp-astergo-astupspgo10klcd2u-astupspgo10klcd2u/</v>
      </c>
    </row>
    <row r="502" spans="1:5" outlineLevel="3">
      <c r="A502" s="18">
        <v>245447</v>
      </c>
      <c r="B502" s="18" t="s">
        <v>1377</v>
      </c>
      <c r="C502" s="19" t="s">
        <v>1378</v>
      </c>
      <c r="D502" s="18" t="s">
        <v>1379</v>
      </c>
      <c r="E502" s="20" t="str">
        <f>HYPERLINK("https://alsi.kz/ru/catalog/istochniki-bespereboynogo-pitaniya-r8h/ibp-astergo-astupspgo2000lcd2u-astupspgo2000lcd2u/", "https://alsi.kz/ru/catalog/istochniki-bespereboynogo-pitaniya-r8h/ibp-astergo-astupspgo2000lcd2u-astupspgo2000lcd2u/")</f>
        <v>https://alsi.kz/ru/catalog/istochniki-bespereboynogo-pitaniya-r8h/ibp-astergo-astupspgo2000lcd2u-astupspgo2000lcd2u/</v>
      </c>
    </row>
    <row r="503" spans="1:5" outlineLevel="3">
      <c r="A503" s="18">
        <v>245448</v>
      </c>
      <c r="B503" s="18" t="s">
        <v>1380</v>
      </c>
      <c r="C503" s="19" t="s">
        <v>1381</v>
      </c>
      <c r="D503" s="18" t="s">
        <v>1382</v>
      </c>
      <c r="E503" s="20" t="str">
        <f>HYPERLINK("https://alsi.kz/ru/catalog/istochniki-bespereboynogo-pitaniya-r8h/ibp-astergo-astupspgo3000lcd2u-astupspgo3000lcd2u/", "https://alsi.kz/ru/catalog/istochniki-bespereboynogo-pitaniya-r8h/ibp-astergo-astupspgo3000lcd2u-astupspgo3000lcd2u/")</f>
        <v>https://alsi.kz/ru/catalog/istochniki-bespereboynogo-pitaniya-r8h/ibp-astergo-astupspgo3000lcd2u-astupspgo3000lcd2u/</v>
      </c>
    </row>
    <row r="504" spans="1:5" outlineLevel="3">
      <c r="A504" s="18">
        <v>245449</v>
      </c>
      <c r="B504" s="18" t="s">
        <v>1383</v>
      </c>
      <c r="C504" s="19" t="s">
        <v>1384</v>
      </c>
      <c r="D504" s="18" t="s">
        <v>1385</v>
      </c>
      <c r="E504" s="20" t="str">
        <f>HYPERLINK("https://alsi.kz/ru/catalog/istochniki-bespereboynogo-pitaniya-r8h/ibp-astergo-astupspgo6klcd2u-astupspgo6klcd2u/", "https://alsi.kz/ru/catalog/istochniki-bespereboynogo-pitaniya-r8h/ibp-astergo-astupspgo6klcd2u-astupspgo6klcd2u/")</f>
        <v>https://alsi.kz/ru/catalog/istochniki-bespereboynogo-pitaniya-r8h/ibp-astergo-astupspgo6klcd2u-astupspgo6klcd2u/</v>
      </c>
    </row>
    <row r="505" spans="1:5" outlineLevel="3">
      <c r="A505" s="18">
        <v>245455</v>
      </c>
      <c r="B505" s="18" t="s">
        <v>1386</v>
      </c>
      <c r="C505" s="19" t="s">
        <v>1387</v>
      </c>
      <c r="D505" s="18" t="s">
        <v>1388</v>
      </c>
      <c r="E505" s="20" t="str">
        <f>HYPERLINK("https://alsi.kz/ru/catalog/istochniki-bespereboynogo-pitaniya-r8h/ibp-astergo-astupspgot1000-astupspgot1000/", "https://alsi.kz/ru/catalog/istochniki-bespereboynogo-pitaniya-r8h/ibp-astergo-astupspgot1000-astupspgot1000/")</f>
        <v>https://alsi.kz/ru/catalog/istochniki-bespereboynogo-pitaniya-r8h/ibp-astergo-astupspgot1000-astupspgot1000/</v>
      </c>
    </row>
    <row r="506" spans="1:5" outlineLevel="3">
      <c r="A506" s="18">
        <v>245459</v>
      </c>
      <c r="B506" s="18" t="s">
        <v>1389</v>
      </c>
      <c r="C506" s="19" t="s">
        <v>1390</v>
      </c>
      <c r="D506" s="18" t="s">
        <v>1391</v>
      </c>
      <c r="E506" s="20" t="str">
        <f>HYPERLINK("https://alsi.kz/ru/catalog/istochniki-bespereboynogo-pitaniya-r8h/ibp-astergo-astupspgot10ks-astupspgot10ks/", "https://alsi.kz/ru/catalog/istochniki-bespereboynogo-pitaniya-r8h/ibp-astergo-astupspgot10ks-astupspgot10ks/")</f>
        <v>https://alsi.kz/ru/catalog/istochniki-bespereboynogo-pitaniya-r8h/ibp-astergo-astupspgot10ks-astupspgot10ks/</v>
      </c>
    </row>
    <row r="507" spans="1:5" outlineLevel="3">
      <c r="A507" s="18">
        <v>245456</v>
      </c>
      <c r="B507" s="18" t="s">
        <v>1392</v>
      </c>
      <c r="C507" s="19" t="s">
        <v>1393</v>
      </c>
      <c r="D507" s="18" t="s">
        <v>1394</v>
      </c>
      <c r="E507" s="20" t="str">
        <f>HYPERLINK("https://alsi.kz/ru/catalog/istochniki-bespereboynogo-pitaniya-r8h/ibp-astergo-astupspgot2000-astupspgot2000/", "https://alsi.kz/ru/catalog/istochniki-bespereboynogo-pitaniya-r8h/ibp-astergo-astupspgot2000-astupspgot2000/")</f>
        <v>https://alsi.kz/ru/catalog/istochniki-bespereboynogo-pitaniya-r8h/ibp-astergo-astupspgot2000-astupspgot2000/</v>
      </c>
    </row>
    <row r="508" spans="1:5" outlineLevel="3">
      <c r="A508" s="18">
        <v>245458</v>
      </c>
      <c r="B508" s="18" t="s">
        <v>1395</v>
      </c>
      <c r="C508" s="19" t="s">
        <v>1396</v>
      </c>
      <c r="D508" s="18" t="s">
        <v>1397</v>
      </c>
      <c r="E508" s="20" t="str">
        <f>HYPERLINK("https://alsi.kz/ru/catalog/istochniki-bespereboynogo-pitaniya-r8h/ibp-astergo-astupspgot6ks-astupspgot6ks/", "https://alsi.kz/ru/catalog/istochniki-bespereboynogo-pitaniya-r8h/ibp-astergo-astupspgot6ks-astupspgot6ks/")</f>
        <v>https://alsi.kz/ru/catalog/istochniki-bespereboynogo-pitaniya-r8h/ibp-astergo-astupspgot6ks-astupspgot6ks/</v>
      </c>
    </row>
    <row r="509" spans="1:5" outlineLevel="3">
      <c r="A509" s="18">
        <v>239488</v>
      </c>
      <c r="B509" s="18" t="s">
        <v>1398</v>
      </c>
      <c r="C509" s="19" t="s">
        <v>1399</v>
      </c>
      <c r="D509" s="18" t="s">
        <v>1400</v>
      </c>
      <c r="E509" s="20" t="str">
        <f>HYPERLINK("https://alsi.kz/ru/catalog/istochniki-bespereboynogo-pitaniya-r8h/ibp-eaton-3s-550-din-3s550d/", "https://alsi.kz/ru/catalog/istochniki-bespereboynogo-pitaniya-r8h/ibp-eaton-3s-550-din-3s550d/")</f>
        <v>https://alsi.kz/ru/catalog/istochniki-bespereboynogo-pitaniya-r8h/ibp-eaton-3s-550-din-3s550d/</v>
      </c>
    </row>
    <row r="510" spans="1:5" outlineLevel="3">
      <c r="A510" s="18">
        <v>233641</v>
      </c>
      <c r="B510" s="18" t="s">
        <v>1401</v>
      </c>
      <c r="C510" s="19" t="s">
        <v>1402</v>
      </c>
      <c r="D510" s="18" t="s">
        <v>1403</v>
      </c>
      <c r="E510" s="20" t="str">
        <f>HYPERLINK("https://alsi.kz/ru/catalog/istochniki-bespereboynogo-pitaniya-r8h/ibp-eaton-5px-2200i-rt3u-g2-5px2200irt3ug2/", "https://alsi.kz/ru/catalog/istochniki-bespereboynogo-pitaniya-r8h/ibp-eaton-5px-2200i-rt3u-g2-5px2200irt3ug2/")</f>
        <v>https://alsi.kz/ru/catalog/istochniki-bespereboynogo-pitaniya-r8h/ibp-eaton-5px-2200i-rt3u-g2-5px2200irt3ug2/</v>
      </c>
    </row>
    <row r="511" spans="1:5" outlineLevel="3">
      <c r="A511" s="18">
        <v>234096</v>
      </c>
      <c r="B511" s="18" t="s">
        <v>1404</v>
      </c>
      <c r="C511" s="19" t="s">
        <v>1405</v>
      </c>
      <c r="D511" s="18" t="s">
        <v>1406</v>
      </c>
      <c r="E511" s="20" t="str">
        <f>HYPERLINK("https://alsi.kz/ru/catalog/istochniki-bespereboynogo-pitaniya-r8h/ibp-eaton-5px-3000i-rt2u-5px3000irt2ug2/", "https://alsi.kz/ru/catalog/istochniki-bespereboynogo-pitaniya-r8h/ibp-eaton-5px-3000i-rt2u-5px3000irt2ug2/")</f>
        <v>https://alsi.kz/ru/catalog/istochniki-bespereboynogo-pitaniya-r8h/ibp-eaton-5px-3000i-rt2u-5px3000irt2ug2/</v>
      </c>
    </row>
    <row r="512" spans="1:5" outlineLevel="3">
      <c r="A512" s="18">
        <v>225808</v>
      </c>
      <c r="B512" s="18" t="s">
        <v>1407</v>
      </c>
      <c r="C512" s="19" t="s">
        <v>1408</v>
      </c>
      <c r="D512" s="18" t="s">
        <v>1409</v>
      </c>
      <c r="E512" s="20" t="str">
        <f>HYPERLINK("https://alsi.kz/ru/catalog/istochniki-bespereboynogo-pitaniya-r8h/ibp-eaton-5sc-2200i-rt2u-5sc2200irt/", "https://alsi.kz/ru/catalog/istochniki-bespereboynogo-pitaniya-r8h/ibp-eaton-5sc-2200i-rt2u-5sc2200irt/")</f>
        <v>https://alsi.kz/ru/catalog/istochniki-bespereboynogo-pitaniya-r8h/ibp-eaton-5sc-2200i-rt2u-5sc2200irt/</v>
      </c>
    </row>
    <row r="513" spans="1:5" outlineLevel="3">
      <c r="A513" s="18">
        <v>225809</v>
      </c>
      <c r="B513" s="18" t="s">
        <v>1410</v>
      </c>
      <c r="C513" s="19" t="s">
        <v>1411</v>
      </c>
      <c r="D513" s="18" t="s">
        <v>1412</v>
      </c>
      <c r="E513" s="20" t="str">
        <f>HYPERLINK("https://alsi.kz/ru/catalog/istochniki-bespereboynogo-pitaniya-r8h/ibp-eaton-5sc-2200i-rt2u-5sc3000irt/", "https://alsi.kz/ru/catalog/istochniki-bespereboynogo-pitaniya-r8h/ibp-eaton-5sc-2200i-rt2u-5sc3000irt/")</f>
        <v>https://alsi.kz/ru/catalog/istochniki-bespereboynogo-pitaniya-r8h/ibp-eaton-5sc-2200i-rt2u-5sc3000irt/</v>
      </c>
    </row>
    <row r="514" spans="1:5" outlineLevel="3">
      <c r="A514" s="18">
        <v>239493</v>
      </c>
      <c r="B514" s="18" t="s">
        <v>1413</v>
      </c>
      <c r="C514" s="19" t="s">
        <v>1414</v>
      </c>
      <c r="D514" s="18" t="s">
        <v>1415</v>
      </c>
      <c r="E514" s="20" t="str">
        <f>HYPERLINK("https://alsi.kz/ru/catalog/istochniki-bespereboynogo-pitaniya-r8h/ibp-eaton-9e-9e1000i/", "https://alsi.kz/ru/catalog/istochniki-bespereboynogo-pitaniya-r8h/ibp-eaton-9e-9e1000i/")</f>
        <v>https://alsi.kz/ru/catalog/istochniki-bespereboynogo-pitaniya-r8h/ibp-eaton-9e-9e1000i/</v>
      </c>
    </row>
    <row r="515" spans="1:5" outlineLevel="3">
      <c r="A515" s="18">
        <v>239511</v>
      </c>
      <c r="B515" s="18" t="s">
        <v>1416</v>
      </c>
      <c r="C515" s="19" t="s">
        <v>1417</v>
      </c>
      <c r="D515" s="18" t="s">
        <v>1418</v>
      </c>
      <c r="E515" s="20" t="str">
        <f>HYPERLINK("https://alsi.kz/ru/catalog/istochniki-bespereboynogo-pitaniya-r8h/ibp-eaton-9e-9e2000i/", "https://alsi.kz/ru/catalog/istochniki-bespereboynogo-pitaniya-r8h/ibp-eaton-9e-9e2000i/")</f>
        <v>https://alsi.kz/ru/catalog/istochniki-bespereboynogo-pitaniya-r8h/ibp-eaton-9e-9e2000i/</v>
      </c>
    </row>
    <row r="516" spans="1:5" outlineLevel="3">
      <c r="A516" s="18">
        <v>239512</v>
      </c>
      <c r="B516" s="18" t="s">
        <v>1419</v>
      </c>
      <c r="C516" s="19" t="s">
        <v>1420</v>
      </c>
      <c r="D516" s="18" t="s">
        <v>1421</v>
      </c>
      <c r="E516" s="20" t="str">
        <f>HYPERLINK("https://alsi.kz/ru/catalog/istochniki-bespereboynogo-pitaniya-r8h/ibp-eaton-9e-9e3000i/", "https://alsi.kz/ru/catalog/istochniki-bespereboynogo-pitaniya-r8h/ibp-eaton-9e-9e3000i/")</f>
        <v>https://alsi.kz/ru/catalog/istochniki-bespereboynogo-pitaniya-r8h/ibp-eaton-9e-9e3000i/</v>
      </c>
    </row>
    <row r="517" spans="1:5" outlineLevel="3">
      <c r="A517" s="18">
        <v>239515</v>
      </c>
      <c r="B517" s="18" t="s">
        <v>1422</v>
      </c>
      <c r="C517" s="19" t="s">
        <v>1423</v>
      </c>
      <c r="D517" s="18" t="s">
        <v>1424</v>
      </c>
      <c r="E517" s="20" t="str">
        <f>HYPERLINK("https://alsi.kz/ru/catalog/istochniki-bespereboynogo-pitaniya-r8h/ibp-eaton-9e-9e3000ir/", "https://alsi.kz/ru/catalog/istochniki-bespereboynogo-pitaniya-r8h/ibp-eaton-9e-9e3000ir/")</f>
        <v>https://alsi.kz/ru/catalog/istochniki-bespereboynogo-pitaniya-r8h/ibp-eaton-9e-9e3000ir/</v>
      </c>
    </row>
    <row r="518" spans="1:5" outlineLevel="3">
      <c r="A518" s="18">
        <v>237653</v>
      </c>
      <c r="B518" s="18" t="s">
        <v>1425</v>
      </c>
      <c r="C518" s="19" t="s">
        <v>1426</v>
      </c>
      <c r="D518" s="18" t="s">
        <v>1427</v>
      </c>
      <c r="E518" s="20" t="str">
        <f>HYPERLINK("https://alsi.kz/ru/catalog/istochniki-bespereboynogo-pitaniya-r8h/ibp-eaton-9px-5000i-rt3u-netpack-9px5kirtn/", "https://alsi.kz/ru/catalog/istochniki-bespereboynogo-pitaniya-r8h/ibp-eaton-9px-5000i-rt3u-netpack-9px5kirtn/")</f>
        <v>https://alsi.kz/ru/catalog/istochniki-bespereboynogo-pitaniya-r8h/ibp-eaton-9px-5000i-rt3u-netpack-9px5kirtn/</v>
      </c>
    </row>
    <row r="519" spans="1:5" outlineLevel="3">
      <c r="A519" s="18">
        <v>225791</v>
      </c>
      <c r="B519" s="18" t="s">
        <v>1428</v>
      </c>
      <c r="C519" s="19" t="s">
        <v>1429</v>
      </c>
      <c r="D519" s="18" t="s">
        <v>1430</v>
      </c>
      <c r="E519" s="20" t="str">
        <f>HYPERLINK("https://alsi.kz/ru/catalog/istochniki-bespereboynogo-pitaniya-r8h/ibp-eaton-9sx-1000i-rack2u-9sx1000ir/", "https://alsi.kz/ru/catalog/istochniki-bespereboynogo-pitaniya-r8h/ibp-eaton-9sx-1000i-rack2u-9sx1000ir/")</f>
        <v>https://alsi.kz/ru/catalog/istochniki-bespereboynogo-pitaniya-r8h/ibp-eaton-9sx-1000i-rack2u-9sx1000ir/</v>
      </c>
    </row>
    <row r="520" spans="1:5" outlineLevel="3">
      <c r="A520" s="18">
        <v>225793</v>
      </c>
      <c r="B520" s="18" t="s">
        <v>1431</v>
      </c>
      <c r="C520" s="19" t="s">
        <v>1432</v>
      </c>
      <c r="D520" s="18" t="s">
        <v>1433</v>
      </c>
      <c r="E520" s="20" t="str">
        <f>HYPERLINK("https://alsi.kz/ru/catalog/istochniki-bespereboynogo-pitaniya-r8h/ibp-eaton-9sx-2000i-rack2u-9sx2000ir/", "https://alsi.kz/ru/catalog/istochniki-bespereboynogo-pitaniya-r8h/ibp-eaton-9sx-2000i-rack2u-9sx2000ir/")</f>
        <v>https://alsi.kz/ru/catalog/istochniki-bespereboynogo-pitaniya-r8h/ibp-eaton-9sx-2000i-rack2u-9sx2000ir/</v>
      </c>
    </row>
    <row r="521" spans="1:5" outlineLevel="3">
      <c r="A521" s="18">
        <v>247452</v>
      </c>
      <c r="B521" s="18" t="s">
        <v>1434</v>
      </c>
      <c r="C521" s="19" t="s">
        <v>1435</v>
      </c>
      <c r="D521" s="18" t="s">
        <v>1436</v>
      </c>
      <c r="E521" s="20" t="str">
        <f>HYPERLINK("https://alsi.kz/ru/catalog/istochniki-bespereboynogo-pitaniya-r8h/ibp-eaton-eaton-5p-1550i-rack-1u-g2-5p1550irg2/", "https://alsi.kz/ru/catalog/istochniki-bespereboynogo-pitaniya-r8h/ibp-eaton-eaton-5p-1550i-rack-1u-g2-5p1550irg2/")</f>
        <v>https://alsi.kz/ru/catalog/istochniki-bespereboynogo-pitaniya-r8h/ibp-eaton-eaton-5p-1550i-rack-1u-g2-5p1550irg2/</v>
      </c>
    </row>
    <row r="522" spans="1:5" outlineLevel="3">
      <c r="A522" s="18">
        <v>184934</v>
      </c>
      <c r="B522" s="18" t="s">
        <v>1437</v>
      </c>
      <c r="C522" s="19" t="s">
        <v>1438</v>
      </c>
      <c r="D522" s="18" t="s">
        <v>1439</v>
      </c>
      <c r="E522" s="20" t="str">
        <f>HYPERLINK("https://alsi.kz/ru/catalog/istochniki-bespereboynogo-pitaniya-r8h/ibp-hp-enterprise-r1500-intl-q1l90a/", "https://alsi.kz/ru/catalog/istochniki-bespereboynogo-pitaniya-r8h/ibp-hp-enterprise-r1500-intl-q1l90a/")</f>
        <v>https://alsi.kz/ru/catalog/istochniki-bespereboynogo-pitaniya-r8h/ibp-hp-enterprise-r1500-intl-q1l90a/</v>
      </c>
    </row>
    <row r="523" spans="1:5" outlineLevel="2">
      <c r="A523" s="15" t="s">
        <v>1440</v>
      </c>
      <c r="B523" s="16"/>
      <c r="C523" s="16"/>
      <c r="D523" s="17"/>
      <c r="E523" s="14" t="str">
        <f>HYPERLINK("http://alsi.kz/ru/catalog/batarei-dlya-ibpups/", "http://alsi.kz/ru/catalog/batarei-dlya-ibpups/")</f>
        <v>http://alsi.kz/ru/catalog/batarei-dlya-ibpups/</v>
      </c>
    </row>
    <row r="524" spans="1:5" outlineLevel="3">
      <c r="A524" s="18">
        <v>196505</v>
      </c>
      <c r="B524" s="18" t="s">
        <v>1441</v>
      </c>
      <c r="C524" s="19" t="s">
        <v>1442</v>
      </c>
      <c r="D524" s="18" t="s">
        <v>1443</v>
      </c>
      <c r="E524" s="20" t="str">
        <f>HYPERLINK("https://alsi.kz/ru/catalog/batarei-dlya-ibpups/akkumulyator-apc-srt48bp-srt48bp/", "https://alsi.kz/ru/catalog/batarei-dlya-ibpups/akkumulyator-apc-srt48bp-srt48bp/")</f>
        <v>https://alsi.kz/ru/catalog/batarei-dlya-ibpups/akkumulyator-apc-srt48bp-srt48bp/</v>
      </c>
    </row>
    <row r="525" spans="1:5" outlineLevel="3">
      <c r="A525" s="18">
        <v>225795</v>
      </c>
      <c r="B525" s="18" t="s">
        <v>1444</v>
      </c>
      <c r="C525" s="19" t="s">
        <v>1445</v>
      </c>
      <c r="D525" s="18" t="s">
        <v>1446</v>
      </c>
      <c r="E525" s="20" t="str">
        <f>HYPERLINK("https://alsi.kz/ru/catalog/batarei-dlya-ibpups/akkumulyator-eaton-9sx-ebm-rack2u-9sxebm36r/", "https://alsi.kz/ru/catalog/batarei-dlya-ibpups/akkumulyator-eaton-9sx-ebm-rack2u-9sxebm36r/")</f>
        <v>https://alsi.kz/ru/catalog/batarei-dlya-ibpups/akkumulyator-eaton-9sx-ebm-rack2u-9sxebm36r/</v>
      </c>
    </row>
    <row r="526" spans="1:5" outlineLevel="3">
      <c r="A526" s="18">
        <v>225796</v>
      </c>
      <c r="B526" s="18" t="s">
        <v>1447</v>
      </c>
      <c r="C526" s="19" t="s">
        <v>1448</v>
      </c>
      <c r="D526" s="18" t="s">
        <v>1446</v>
      </c>
      <c r="E526" s="20" t="str">
        <f>HYPERLINK("https://alsi.kz/ru/catalog/batarei-dlya-ibpups/akkumulyator-eaton-9sx-ebm-rack2u-9sxebm48r/", "https://alsi.kz/ru/catalog/batarei-dlya-ibpups/akkumulyator-eaton-9sx-ebm-rack2u-9sxebm48r/")</f>
        <v>https://alsi.kz/ru/catalog/batarei-dlya-ibpups/akkumulyator-eaton-9sx-ebm-rack2u-9sxebm48r/</v>
      </c>
    </row>
    <row r="527" spans="1:5" outlineLevel="3">
      <c r="A527" s="18">
        <v>184672</v>
      </c>
      <c r="B527" s="18" t="s">
        <v>1449</v>
      </c>
      <c r="C527" s="19" t="s">
        <v>1450</v>
      </c>
      <c r="D527" s="18" t="s">
        <v>1451</v>
      </c>
      <c r="E527" s="20" t="str">
        <f>HYPERLINK("https://alsi.kz/ru/catalog/batarei-dlya-ibpups/batareyka-apc-apcrbc152-apcrbc152/", "https://alsi.kz/ru/catalog/batarei-dlya-ibpups/batareyka-apc-apcrbc152-apcrbc152/")</f>
        <v>https://alsi.kz/ru/catalog/batarei-dlya-ibpups/batareyka-apc-apcrbc152-apcrbc152/</v>
      </c>
    </row>
    <row r="528" spans="1:5" outlineLevel="3">
      <c r="A528" s="18">
        <v>133450</v>
      </c>
      <c r="B528" s="18" t="s">
        <v>1452</v>
      </c>
      <c r="C528" s="19" t="s">
        <v>1453</v>
      </c>
      <c r="D528" s="18" t="s">
        <v>1454</v>
      </c>
      <c r="E528" s="20" t="str">
        <f>HYPERLINK("https://alsi.kz/ru/catalog/batarei-dlya-ibpups/dopolnitelnaya-batareya-apc-smx120bp-smx120bp/", "https://alsi.kz/ru/catalog/batarei-dlya-ibpups/dopolnitelnaya-batareya-apc-smx120bp-smx120bp/")</f>
        <v>https://alsi.kz/ru/catalog/batarei-dlya-ibpups/dopolnitelnaya-batareya-apc-smx120bp-smx120bp/</v>
      </c>
    </row>
    <row r="529" spans="1:5" outlineLevel="3">
      <c r="A529" s="18">
        <v>234876</v>
      </c>
      <c r="B529" s="18" t="s">
        <v>1455</v>
      </c>
      <c r="C529" s="19" t="s">
        <v>1456</v>
      </c>
      <c r="D529" s="18" t="s">
        <v>1457</v>
      </c>
      <c r="E529" s="20" t="str">
        <f>HYPERLINK("https://alsi.kz/ru/catalog/batarei-dlya-ibpups/ibp-apc-srv36bp-9a-srv36bp-9a/", "https://alsi.kz/ru/catalog/batarei-dlya-ibpups/ibp-apc-srv36bp-9a-srv36bp-9a/")</f>
        <v>https://alsi.kz/ru/catalog/batarei-dlya-ibpups/ibp-apc-srv36bp-9a-srv36bp-9a/</v>
      </c>
    </row>
    <row r="530" spans="1:5" outlineLevel="3">
      <c r="A530" s="18">
        <v>234878</v>
      </c>
      <c r="B530" s="18" t="s">
        <v>1458</v>
      </c>
      <c r="C530" s="19" t="s">
        <v>1459</v>
      </c>
      <c r="D530" s="18" t="s">
        <v>1460</v>
      </c>
      <c r="E530" s="20" t="str">
        <f>HYPERLINK("https://alsi.kz/ru/catalog/batarei-dlya-ibpups/ibp-apc-srv72bp-9a-srv72bp-9a/", "https://alsi.kz/ru/catalog/batarei-dlya-ibpups/ibp-apc-srv72bp-9a-srv72bp-9a/")</f>
        <v>https://alsi.kz/ru/catalog/batarei-dlya-ibpups/ibp-apc-srv72bp-9a-srv72bp-9a/</v>
      </c>
    </row>
    <row r="531" spans="1:5" outlineLevel="3">
      <c r="A531" s="18">
        <v>245451</v>
      </c>
      <c r="B531" s="18" t="s">
        <v>1461</v>
      </c>
      <c r="C531" s="19" t="s">
        <v>1462</v>
      </c>
      <c r="D531" s="18" t="s">
        <v>1463</v>
      </c>
      <c r="E531" s="20" t="str">
        <f>HYPERLINK("https://alsi.kz/ru/catalog/batarei-dlya-ibpups/dopolnitelnaya-batareya-astergo-astupspgobp3u240v7-astupspgobp3u240v7/", "https://alsi.kz/ru/catalog/batarei-dlya-ibpups/dopolnitelnaya-batareya-astergo-astupspgobp3u240v7-astupspgobp3u240v7/")</f>
        <v>https://alsi.kz/ru/catalog/batarei-dlya-ibpups/dopolnitelnaya-batareya-astergo-astupspgobp3u240v7-astupspgobp3u240v7/</v>
      </c>
    </row>
    <row r="532" spans="1:5" outlineLevel="3">
      <c r="A532" s="18">
        <v>245452</v>
      </c>
      <c r="B532" s="18" t="s">
        <v>1464</v>
      </c>
      <c r="C532" s="19" t="s">
        <v>1465</v>
      </c>
      <c r="D532" s="18" t="s">
        <v>1466</v>
      </c>
      <c r="E532" s="20" t="str">
        <f>HYPERLINK("https://alsi.kz/ru/catalog/batarei-dlya-ibpups/dopolnitelnaya-batareya-astergo-astupspgobp3u240v9-astupspgobp3u240v9/", "https://alsi.kz/ru/catalog/batarei-dlya-ibpups/dopolnitelnaya-batareya-astergo-astupspgobp3u240v9-astupspgobp3u240v9/")</f>
        <v>https://alsi.kz/ru/catalog/batarei-dlya-ibpups/dopolnitelnaya-batareya-astergo-astupspgobp3u240v9-astupspgobp3u240v9/</v>
      </c>
    </row>
    <row r="533" spans="1:5" outlineLevel="3">
      <c r="A533" s="18">
        <v>225803</v>
      </c>
      <c r="B533" s="18" t="s">
        <v>1467</v>
      </c>
      <c r="C533" s="19" t="s">
        <v>1468</v>
      </c>
      <c r="D533" s="18" t="s">
        <v>1469</v>
      </c>
      <c r="E533" s="20" t="str">
        <f>HYPERLINK("https://alsi.kz/ru/catalog/batarei-dlya-ibpups/dopolnitelnaya-batareya-eaton-9sx-ebm-9sxebm240/", "https://alsi.kz/ru/catalog/batarei-dlya-ibpups/dopolnitelnaya-batareya-eaton-9sx-ebm-9sxebm240/")</f>
        <v>https://alsi.kz/ru/catalog/batarei-dlya-ibpups/dopolnitelnaya-batareya-eaton-9sx-ebm-9sxebm240/</v>
      </c>
    </row>
    <row r="534" spans="1:5" outlineLevel="3">
      <c r="A534" s="18">
        <v>247779</v>
      </c>
      <c r="B534" s="18" t="s">
        <v>1470</v>
      </c>
      <c r="C534" s="19" t="s">
        <v>1471</v>
      </c>
      <c r="D534" s="18" t="s">
        <v>1472</v>
      </c>
      <c r="E534" s="20" t="str">
        <f>HYPERLINK("https://alsi.kz/ru/catalog/batarei-dlya-ibpups/modul-batarey-eaton-eaton-9e-ebm-9eebm72/", "https://alsi.kz/ru/catalog/batarei-dlya-ibpups/modul-batarey-eaton-eaton-9e-ebm-9eebm72/")</f>
        <v>https://alsi.kz/ru/catalog/batarei-dlya-ibpups/modul-batarey-eaton-eaton-9e-ebm-9eebm72/</v>
      </c>
    </row>
    <row r="535" spans="1:5" outlineLevel="2">
      <c r="A535" s="15" t="s">
        <v>1473</v>
      </c>
      <c r="B535" s="16"/>
      <c r="C535" s="16"/>
      <c r="D535" s="17"/>
      <c r="E535" s="14" t="str">
        <f>HYPERLINK("http://alsi.kz/ru/catalog/osvetitelnye-pribory-0y2/", "http://alsi.kz/ru/catalog/osvetitelnye-pribory-0y2/")</f>
        <v>http://alsi.kz/ru/catalog/osvetitelnye-pribory-0y2/</v>
      </c>
    </row>
    <row r="536" spans="1:5" outlineLevel="3">
      <c r="A536" s="18">
        <v>162144</v>
      </c>
      <c r="B536" s="18" t="s">
        <v>1474</v>
      </c>
      <c r="C536" s="19" t="s">
        <v>1475</v>
      </c>
      <c r="D536" s="18" t="s">
        <v>1476</v>
      </c>
      <c r="E536" s="20" t="str">
        <f>HYPERLINK("https://alsi.kz/ru/catalog/osvetitelnye-pribory-0y2/osvetitelnaya-lampa-barled-bl-td-24-bl-td-24/", "https://alsi.kz/ru/catalog/osvetitelnye-pribory-0y2/osvetitelnaya-lampa-barled-bl-td-24-bl-td-24/")</f>
        <v>https://alsi.kz/ru/catalog/osvetitelnye-pribory-0y2/osvetitelnaya-lampa-barled-bl-td-24-bl-td-24/</v>
      </c>
    </row>
    <row r="537" spans="1:5" outlineLevel="3">
      <c r="A537" s="18">
        <v>161946</v>
      </c>
      <c r="B537" s="18" t="s">
        <v>1477</v>
      </c>
      <c r="C537" s="19" t="s">
        <v>1478</v>
      </c>
      <c r="D537" s="18" t="s">
        <v>1479</v>
      </c>
      <c r="E537" s="20" t="str">
        <f>HYPERLINK("https://alsi.kz/ru/catalog/osvetitelnye-pribory-0y2/osvetitelnaya-lampa-epistar-966s-966s-12s/", "https://alsi.kz/ru/catalog/osvetitelnye-pribory-0y2/osvetitelnaya-lampa-epistar-966s-966s-12s/")</f>
        <v>https://alsi.kz/ru/catalog/osvetitelnye-pribory-0y2/osvetitelnaya-lampa-epistar-966s-966s-12s/</v>
      </c>
    </row>
    <row r="538" spans="1:5" outlineLevel="3">
      <c r="A538" s="18">
        <v>160763</v>
      </c>
      <c r="B538" s="18" t="s">
        <v>1480</v>
      </c>
      <c r="C538" s="19" t="s">
        <v>1481</v>
      </c>
      <c r="D538" s="18" t="s">
        <v>1482</v>
      </c>
      <c r="E538" s="20" t="str">
        <f>HYPERLINK("https://alsi.kz/ru/catalog/osvetitelnye-pribory-0y2/osvetitelnaya-lampa-epistar-kmp-k27316w-kmp-k27316w/", "https://alsi.kz/ru/catalog/osvetitelnye-pribory-0y2/osvetitelnaya-lampa-epistar-kmp-k27316w-kmp-k27316w/")</f>
        <v>https://alsi.kz/ru/catalog/osvetitelnye-pribory-0y2/osvetitelnaya-lampa-epistar-kmp-k27316w-kmp-k27316w/</v>
      </c>
    </row>
    <row r="539" spans="1:5" outlineLevel="3">
      <c r="A539" s="18">
        <v>160746</v>
      </c>
      <c r="B539" s="18" t="s">
        <v>1483</v>
      </c>
      <c r="C539" s="19" t="s">
        <v>1484</v>
      </c>
      <c r="D539" s="18" t="s">
        <v>1476</v>
      </c>
      <c r="E539" s="20" t="str">
        <f>HYPERLINK("https://alsi.kz/ru/catalog/osvetitelnye-pribory-0y2/osvetitelnaya-lampa-epistar-ktd-c4013715wspot-kruglyy-vstroennyy-ktd-c4013715w/", "https://alsi.kz/ru/catalog/osvetitelnye-pribory-0y2/osvetitelnaya-lampa-epistar-ktd-c4013715wspot-kruglyy-vstroennyy-ktd-c4013715w/")</f>
        <v>https://alsi.kz/ru/catalog/osvetitelnye-pribory-0y2/osvetitelnaya-lampa-epistar-ktd-c4013715wspot-kruglyy-vstroennyy-ktd-c4013715w/</v>
      </c>
    </row>
    <row r="540" spans="1:5" outlineLevel="3">
      <c r="A540" s="18">
        <v>160762</v>
      </c>
      <c r="B540" s="18" t="s">
        <v>1485</v>
      </c>
      <c r="C540" s="19" t="s">
        <v>1486</v>
      </c>
      <c r="D540" s="18" t="s">
        <v>1487</v>
      </c>
      <c r="E540" s="20" t="str">
        <f>HYPERLINK("https://alsi.kz/ru/catalog/osvetitelnye-pribory-0y2/osvetitelnaya-lampa-epistar-ktd-c4063310w-ktd-c4063310w/", "https://alsi.kz/ru/catalog/osvetitelnye-pribory-0y2/osvetitelnaya-lampa-epistar-ktd-c4063310w-ktd-c4063310w/")</f>
        <v>https://alsi.kz/ru/catalog/osvetitelnye-pribory-0y2/osvetitelnaya-lampa-epistar-ktd-c4063310w-ktd-c4063310w/</v>
      </c>
    </row>
    <row r="541" spans="1:5" outlineLevel="3">
      <c r="A541" s="18">
        <v>160971</v>
      </c>
      <c r="B541" s="18" t="s">
        <v>1488</v>
      </c>
      <c r="C541" s="19" t="s">
        <v>1489</v>
      </c>
      <c r="D541" s="18" t="s">
        <v>487</v>
      </c>
      <c r="E541" s="20" t="str">
        <f>HYPERLINK("https://alsi.kz/ru/catalog/osvetitelnye-pribory-0y2/osvetitelnaya-lampa-epistar-led-39w-led-39w-5iv/", "https://alsi.kz/ru/catalog/osvetitelnye-pribory-0y2/osvetitelnaya-lampa-epistar-led-39w-led-39w-5iv/")</f>
        <v>https://alsi.kz/ru/catalog/osvetitelnye-pribory-0y2/osvetitelnaya-lampa-epistar-led-39w-led-39w-5iv/</v>
      </c>
    </row>
    <row r="542" spans="1:5" outlineLevel="3">
      <c r="A542" s="18">
        <v>160747</v>
      </c>
      <c r="B542" s="18" t="s">
        <v>1490</v>
      </c>
      <c r="C542" s="19" t="s">
        <v>1491</v>
      </c>
      <c r="D542" s="18" t="s">
        <v>1492</v>
      </c>
      <c r="E542" s="20" t="str">
        <f>HYPERLINK("https://alsi.kz/ru/catalog/osvetitelnye-pribory-0y2/osvetitelnaya-lampa-osram-kds-192l40wtrack-liteprojektor-kds-192l40w/", "https://alsi.kz/ru/catalog/osvetitelnye-pribory-0y2/osvetitelnaya-lampa-osram-kds-192l40wtrack-liteprojektor-kds-192l40w/")</f>
        <v>https://alsi.kz/ru/catalog/osvetitelnye-pribory-0y2/osvetitelnaya-lampa-osram-kds-192l40wtrack-liteprojektor-kds-192l40w/</v>
      </c>
    </row>
    <row r="543" spans="1:5" outlineLevel="3">
      <c r="A543" s="18">
        <v>160744</v>
      </c>
      <c r="B543" s="18" t="s">
        <v>1493</v>
      </c>
      <c r="C543" s="19" t="s">
        <v>1494</v>
      </c>
      <c r="D543" s="18" t="s">
        <v>1495</v>
      </c>
      <c r="E543" s="20" t="str">
        <f>HYPERLINK("https://alsi.kz/ru/catalog/osvetitelnye-pribory-0y2/osvetitelnaya-lampa-osram-led-track-light-rail-led-track-light-rail/", "https://alsi.kz/ru/catalog/osvetitelnye-pribory-0y2/osvetitelnaya-lampa-osram-led-track-light-rail-led-track-light-rail/")</f>
        <v>https://alsi.kz/ru/catalog/osvetitelnye-pribory-0y2/osvetitelnaya-lampa-osram-led-track-light-rail-led-track-light-rail/</v>
      </c>
    </row>
    <row r="544" spans="1:5">
      <c r="A544" s="8" t="s">
        <v>1496</v>
      </c>
      <c r="B544" s="9"/>
      <c r="C544" s="9"/>
      <c r="D544" s="9"/>
      <c r="E544" s="10"/>
    </row>
    <row r="545" spans="1:5" outlineLevel="1">
      <c r="A545" s="11" t="s">
        <v>1496</v>
      </c>
      <c r="B545" s="12"/>
      <c r="C545" s="12"/>
      <c r="D545" s="13"/>
      <c r="E545" s="14" t="str">
        <f>HYPERLINK("http://alsi.kz/ru/catalog/printery-skanery-mfu-kus/", "http://alsi.kz/ru/catalog/printery-skanery-mfu-kus/")</f>
        <v>http://alsi.kz/ru/catalog/printery-skanery-mfu-kus/</v>
      </c>
    </row>
    <row r="546" spans="1:5" outlineLevel="2">
      <c r="A546" s="15" t="s">
        <v>1497</v>
      </c>
      <c r="B546" s="16"/>
      <c r="C546" s="16"/>
      <c r="D546" s="17"/>
      <c r="E546" s="14" t="str">
        <f>HYPERLINK("http://alsi.kz/ru/catalog/mfu-lazernye-monokhromnye/", "http://alsi.kz/ru/catalog/mfu-lazernye-monokhromnye/")</f>
        <v>http://alsi.kz/ru/catalog/mfu-lazernye-monokhromnye/</v>
      </c>
    </row>
    <row r="547" spans="1:5" outlineLevel="3">
      <c r="A547" s="18">
        <v>230304</v>
      </c>
      <c r="B547" s="18" t="s">
        <v>1498</v>
      </c>
      <c r="C547" s="19" t="s">
        <v>1499</v>
      </c>
      <c r="D547" s="18" t="s">
        <v>1500</v>
      </c>
      <c r="E547" s="20" t="str">
        <f>HYPERLINK("https://alsi.kz/ru/catalog/mfu-lazernye-monokhromnye/printer-canon-i-sensys-mf267dw-ii-5938c008/", "https://alsi.kz/ru/catalog/mfu-lazernye-monokhromnye/printer-canon-i-sensys-mf267dw-ii-5938c008/")</f>
        <v>https://alsi.kz/ru/catalog/mfu-lazernye-monokhromnye/printer-canon-i-sensys-mf267dw-ii-5938c008/</v>
      </c>
    </row>
    <row r="548" spans="1:5" outlineLevel="3">
      <c r="A548" s="18">
        <v>248601</v>
      </c>
      <c r="B548" s="18" t="s">
        <v>1501</v>
      </c>
      <c r="C548" s="19" t="s">
        <v>1502</v>
      </c>
      <c r="D548" s="18" t="s">
        <v>1503</v>
      </c>
      <c r="E548" s="20" t="str">
        <f>HYPERLINK("https://alsi.kz/ru/catalog/mfu-lazernye-monokhromnye/mfp-canon-i-sensys-mf287dw-6354c009/", "https://alsi.kz/ru/catalog/mfu-lazernye-monokhromnye/mfp-canon-i-sensys-mf287dw-6354c009/")</f>
        <v>https://alsi.kz/ru/catalog/mfu-lazernye-monokhromnye/mfp-canon-i-sensys-mf287dw-6354c009/</v>
      </c>
    </row>
    <row r="549" spans="1:5" outlineLevel="3">
      <c r="A549" s="18">
        <v>255312</v>
      </c>
      <c r="B549" s="18" t="s">
        <v>1504</v>
      </c>
      <c r="C549" s="19" t="s">
        <v>1505</v>
      </c>
      <c r="D549" s="18" t="s">
        <v>1506</v>
      </c>
      <c r="E549" s="20" t="str">
        <f>HYPERLINK("https://alsi.kz/ru/catalog/mfu-lazernye-monokhromnye/mfp-canon-i-sensys-mf287dw-6354c0095647c002/", "https://alsi.kz/ru/catalog/mfu-lazernye-monokhromnye/mfp-canon-i-sensys-mf287dw-6354c0095647c002/")</f>
        <v>https://alsi.kz/ru/catalog/mfu-lazernye-monokhromnye/mfp-canon-i-sensys-mf287dw-6354c0095647c002/</v>
      </c>
    </row>
    <row r="550" spans="1:5" outlineLevel="3">
      <c r="A550" s="18">
        <v>255311</v>
      </c>
      <c r="B550" s="18" t="s">
        <v>1507</v>
      </c>
      <c r="C550" s="19" t="s">
        <v>1508</v>
      </c>
      <c r="D550" s="18" t="s">
        <v>1509</v>
      </c>
      <c r="E550" s="20" t="str">
        <f>HYPERLINK("https://alsi.kz/ru/catalog/mfu-lazernye-monokhromnye/mfp-canon-i-sensys-mf287dw-6354c0095648c002/", "https://alsi.kz/ru/catalog/mfu-lazernye-monokhromnye/mfp-canon-i-sensys-mf287dw-6354c0095648c002/")</f>
        <v>https://alsi.kz/ru/catalog/mfu-lazernye-monokhromnye/mfp-canon-i-sensys-mf287dw-6354c0095648c002/</v>
      </c>
    </row>
    <row r="551" spans="1:5" outlineLevel="3">
      <c r="A551" s="18">
        <v>253324</v>
      </c>
      <c r="B551" s="18" t="s">
        <v>1510</v>
      </c>
      <c r="C551" s="19" t="s">
        <v>1511</v>
      </c>
      <c r="D551" s="18" t="s">
        <v>1512</v>
      </c>
      <c r="E551" s="20" t="str">
        <f>HYPERLINK("https://alsi.kz/ru/catalog/mfu-lazernye-monokhromnye/mfp-hp-europe-hp-laserjet-enterprise-x50452dn-675r8ab19/", "https://alsi.kz/ru/catalog/mfu-lazernye-monokhromnye/mfp-hp-europe-hp-laserjet-enterprise-x50452dn-675r8ab19/")</f>
        <v>https://alsi.kz/ru/catalog/mfu-lazernye-monokhromnye/mfp-hp-europe-hp-laserjet-enterprise-x50452dn-675r8ab19/</v>
      </c>
    </row>
    <row r="552" spans="1:5" outlineLevel="3">
      <c r="A552" s="18">
        <v>253320</v>
      </c>
      <c r="B552" s="18" t="s">
        <v>1513</v>
      </c>
      <c r="C552" s="19" t="s">
        <v>1514</v>
      </c>
      <c r="D552" s="18" t="s">
        <v>1515</v>
      </c>
      <c r="E552" s="20" t="str">
        <f>HYPERLINK("https://alsi.kz/ru/catalog/mfu-lazernye-monokhromnye/mfp-hp-europe-hp-laserjet-enterpriseflow-x62757zs-675u1ab19/", "https://alsi.kz/ru/catalog/mfu-lazernye-monokhromnye/mfp-hp-europe-hp-laserjet-enterpriseflow-x62757zs-675u1ab19/")</f>
        <v>https://alsi.kz/ru/catalog/mfu-lazernye-monokhromnye/mfp-hp-europe-hp-laserjet-enterpriseflow-x62757zs-675u1ab19/</v>
      </c>
    </row>
    <row r="553" spans="1:5" outlineLevel="3">
      <c r="A553" s="18">
        <v>250048</v>
      </c>
      <c r="B553" s="18" t="s">
        <v>1516</v>
      </c>
      <c r="C553" s="19" t="s">
        <v>1517</v>
      </c>
      <c r="D553" s="18" t="s">
        <v>1518</v>
      </c>
      <c r="E553" s="20" t="str">
        <f>HYPERLINK("https://alsi.kz/ru/catalog/mfu-lazernye-monokhromnye/mfp-hp-europe-laserjet-mfp-8601dn-9s186ab19/", "https://alsi.kz/ru/catalog/mfu-lazernye-monokhromnye/mfp-hp-europe-laserjet-mfp-8601dn-9s186ab19/")</f>
        <v>https://alsi.kz/ru/catalog/mfu-lazernye-monokhromnye/mfp-hp-europe-laserjet-mfp-8601dn-9s186ab19/</v>
      </c>
    </row>
    <row r="554" spans="1:5" outlineLevel="3">
      <c r="A554" s="18">
        <v>212691</v>
      </c>
      <c r="B554" s="18" t="s">
        <v>1519</v>
      </c>
      <c r="C554" s="19" t="s">
        <v>1520</v>
      </c>
      <c r="D554" s="18" t="s">
        <v>1521</v>
      </c>
      <c r="E554" s="20" t="str">
        <f>HYPERLINK("https://alsi.kz/ru/catalog/mfu-lazernye-monokhromnye/mfp-hp-europe-m236d-9yf94ab19/", "https://alsi.kz/ru/catalog/mfu-lazernye-monokhromnye/mfp-hp-europe-m236d-9yf94ab19/")</f>
        <v>https://alsi.kz/ru/catalog/mfu-lazernye-monokhromnye/mfp-hp-europe-m236d-9yf94ab19/</v>
      </c>
    </row>
    <row r="555" spans="1:5" outlineLevel="2">
      <c r="A555" s="15" t="s">
        <v>1522</v>
      </c>
      <c r="B555" s="16"/>
      <c r="C555" s="16"/>
      <c r="D555" s="17"/>
      <c r="E555" s="14" t="str">
        <f>HYPERLINK("http://alsi.kz/ru/catalog/mfu-lazernye-tsvetnye/", "http://alsi.kz/ru/catalog/mfu-lazernye-tsvetnye/")</f>
        <v>http://alsi.kz/ru/catalog/mfu-lazernye-tsvetnye/</v>
      </c>
    </row>
    <row r="556" spans="1:5" outlineLevel="3">
      <c r="A556" s="18">
        <v>253710</v>
      </c>
      <c r="B556" s="18" t="s">
        <v>1523</v>
      </c>
      <c r="C556" s="19" t="s">
        <v>1524</v>
      </c>
      <c r="D556" s="18" t="s">
        <v>1525</v>
      </c>
      <c r="E556" s="20" t="str">
        <f>HYPERLINK("https://alsi.kz/ru/catalog/mfu-lazernye-tsvetnye/mfp-canon-imageforce-c7165-6382c005/", "https://alsi.kz/ru/catalog/mfu-lazernye-tsvetnye/mfp-canon-imageforce-c7165-6382c005/")</f>
        <v>https://alsi.kz/ru/catalog/mfu-lazernye-tsvetnye/mfp-canon-imageforce-c7165-6382c005/</v>
      </c>
    </row>
    <row r="557" spans="1:5" outlineLevel="3">
      <c r="A557" s="18">
        <v>233113</v>
      </c>
      <c r="B557" s="18" t="s">
        <v>1526</v>
      </c>
      <c r="C557" s="19" t="s">
        <v>1527</v>
      </c>
      <c r="D557" s="18" t="s">
        <v>1528</v>
      </c>
      <c r="E557" s="20" t="str">
        <f>HYPERLINK("https://alsi.kz/ru/catalog/mfu-lazernye-tsvetnye/mfp-canon-imagerunner-advance-dx-c3926i-5963c005/", "https://alsi.kz/ru/catalog/mfu-lazernye-tsvetnye/mfp-canon-imagerunner-advance-dx-c3926i-5963c005/")</f>
        <v>https://alsi.kz/ru/catalog/mfu-lazernye-tsvetnye/mfp-canon-imagerunner-advance-dx-c3926i-5963c005/</v>
      </c>
    </row>
    <row r="558" spans="1:5" outlineLevel="3">
      <c r="A558" s="18">
        <v>237701</v>
      </c>
      <c r="B558" s="18" t="s">
        <v>1529</v>
      </c>
      <c r="C558" s="19" t="s">
        <v>1530</v>
      </c>
      <c r="D558" s="18" t="s">
        <v>1531</v>
      </c>
      <c r="E558" s="20" t="str">
        <f>HYPERLINK("https://alsi.kz/ru/catalog/mfu-lazernye-tsvetnye/mfp-canon-imagerunner-advance-dx-c3720i-5963c005bundle/", "https://alsi.kz/ru/catalog/mfu-lazernye-tsvetnye/mfp-canon-imagerunner-advance-dx-c3720i-5963c005bundle/")</f>
        <v>https://alsi.kz/ru/catalog/mfu-lazernye-tsvetnye/mfp-canon-imagerunner-advance-dx-c3720i-5963c005bundle/</v>
      </c>
    </row>
    <row r="559" spans="1:5" outlineLevel="3">
      <c r="A559" s="18">
        <v>242853</v>
      </c>
      <c r="B559" s="18" t="s">
        <v>1532</v>
      </c>
      <c r="C559" s="19" t="s">
        <v>1533</v>
      </c>
      <c r="D559" s="18" t="s">
        <v>1534</v>
      </c>
      <c r="E559" s="20" t="str">
        <f>HYPERLINK("https://alsi.kz/ru/catalog/mfu-lazernye-tsvetnye/mfp-canon-imagerunner-c3326i-5965c005bundle/", "https://alsi.kz/ru/catalog/mfu-lazernye-tsvetnye/mfp-canon-imagerunner-c3326i-5965c005bundle/")</f>
        <v>https://alsi.kz/ru/catalog/mfu-lazernye-tsvetnye/mfp-canon-imagerunner-c3326i-5965c005bundle/</v>
      </c>
    </row>
    <row r="560" spans="1:5" outlineLevel="3">
      <c r="A560" s="18">
        <v>240861</v>
      </c>
      <c r="B560" s="18" t="s">
        <v>1535</v>
      </c>
      <c r="C560" s="19" t="s">
        <v>1536</v>
      </c>
      <c r="D560" s="18" t="s">
        <v>1537</v>
      </c>
      <c r="E560" s="20" t="str">
        <f>HYPERLINK("https://alsi.kz/ru/catalog/mfu-lazernye-tsvetnye/mfp-hp-europe-color-laserjet-5800zf-58r10ab19/", "https://alsi.kz/ru/catalog/mfu-lazernye-tsvetnye/mfp-hp-europe-color-laserjet-5800zf-58r10ab19/")</f>
        <v>https://alsi.kz/ru/catalog/mfu-lazernye-tsvetnye/mfp-hp-europe-color-laserjet-5800zf-58r10ab19/</v>
      </c>
    </row>
    <row r="561" spans="1:5" outlineLevel="3">
      <c r="A561" s="18">
        <v>248041</v>
      </c>
      <c r="B561" s="18" t="s">
        <v>1538</v>
      </c>
      <c r="C561" s="19" t="s">
        <v>1539</v>
      </c>
      <c r="D561" s="18" t="s">
        <v>1540</v>
      </c>
      <c r="E561" s="20" t="str">
        <f>HYPERLINK("https://alsi.kz/ru/catalog/mfu-lazernye-tsvetnye/mfp-hp-europe-color-laserjet-enterprise-flow-mfp-6800zf-6qn36ab19/", "https://alsi.kz/ru/catalog/mfu-lazernye-tsvetnye/mfp-hp-europe-color-laserjet-enterprise-flow-mfp-6800zf-6qn36ab19/")</f>
        <v>https://alsi.kz/ru/catalog/mfu-lazernye-tsvetnye/mfp-hp-europe-color-laserjet-enterprise-flow-mfp-6800zf-6qn36ab19/</v>
      </c>
    </row>
    <row r="562" spans="1:5" outlineLevel="3">
      <c r="A562" s="18">
        <v>240114</v>
      </c>
      <c r="B562" s="18" t="s">
        <v>1541</v>
      </c>
      <c r="C562" s="19" t="s">
        <v>1542</v>
      </c>
      <c r="D562" s="18" t="s">
        <v>1543</v>
      </c>
      <c r="E562" s="20" t="str">
        <f>HYPERLINK("https://alsi.kz/ru/catalog/mfu-lazernye-tsvetnye/mfp-hp-europe-laserjet-5800dn-6qn29ab19/", "https://alsi.kz/ru/catalog/mfu-lazernye-tsvetnye/mfp-hp-europe-laserjet-5800dn-6qn29ab19/")</f>
        <v>https://alsi.kz/ru/catalog/mfu-lazernye-tsvetnye/mfp-hp-europe-laserjet-5800dn-6qn29ab19/</v>
      </c>
    </row>
    <row r="563" spans="1:5" outlineLevel="2">
      <c r="A563" s="15" t="s">
        <v>1544</v>
      </c>
      <c r="B563" s="16"/>
      <c r="C563" s="16"/>
      <c r="D563" s="17"/>
      <c r="E563" s="14" t="str">
        <f>HYPERLINK("http://alsi.kz/ru/catalog/printery-lazernye-monokhromnye/", "http://alsi.kz/ru/catalog/printery-lazernye-monokhromnye/")</f>
        <v>http://alsi.kz/ru/catalog/printery-lazernye-monokhromnye/</v>
      </c>
    </row>
    <row r="564" spans="1:5" outlineLevel="3">
      <c r="A564" s="18">
        <v>253708</v>
      </c>
      <c r="B564" s="18" t="s">
        <v>1545</v>
      </c>
      <c r="C564" s="19" t="s">
        <v>1546</v>
      </c>
      <c r="D564" s="18" t="s">
        <v>1547</v>
      </c>
      <c r="E564" s="20" t="str">
        <f>HYPERLINK("https://alsi.kz/ru/catalog/printery-lazernye-monokhromnye/mfp-canon-imageforce-8186-6963c004/", "https://alsi.kz/ru/catalog/printery-lazernye-monokhromnye/mfp-canon-imageforce-8186-6963c004/")</f>
        <v>https://alsi.kz/ru/catalog/printery-lazernye-monokhromnye/mfp-canon-imageforce-8186-6963c004/</v>
      </c>
    </row>
    <row r="565" spans="1:5" outlineLevel="3">
      <c r="A565" s="18">
        <v>249965</v>
      </c>
      <c r="B565" s="18" t="s">
        <v>1548</v>
      </c>
      <c r="C565" s="19" t="s">
        <v>1549</v>
      </c>
      <c r="D565" s="18" t="s">
        <v>1550</v>
      </c>
      <c r="E565" s="20" t="str">
        <f>HYPERLINK("https://alsi.kz/ru/catalog/printery-lazernye-monokhromnye/printer-canon-i-sensys-lbp243dw-ii-7187c013/", "https://alsi.kz/ru/catalog/printery-lazernye-monokhromnye/printer-canon-i-sensys-lbp243dw-ii-7187c013/")</f>
        <v>https://alsi.kz/ru/catalog/printery-lazernye-monokhromnye/printer-canon-i-sensys-lbp243dw-ii-7187c013/</v>
      </c>
    </row>
    <row r="566" spans="1:5" outlineLevel="3">
      <c r="A566" s="18">
        <v>249964</v>
      </c>
      <c r="B566" s="18" t="s">
        <v>1551</v>
      </c>
      <c r="C566" s="19" t="s">
        <v>1552</v>
      </c>
      <c r="D566" s="18" t="s">
        <v>1553</v>
      </c>
      <c r="E566" s="20" t="str">
        <f>HYPERLINK("https://alsi.kz/ru/catalog/printery-lazernye-monokhromnye/printer-canon-i-sensys-lbp246dw-ii-7187c006/", "https://alsi.kz/ru/catalog/printery-lazernye-monokhromnye/printer-canon-i-sensys-lbp246dw-ii-7187c006/")</f>
        <v>https://alsi.kz/ru/catalog/printery-lazernye-monokhromnye/printer-canon-i-sensys-lbp246dw-ii-7187c006/</v>
      </c>
    </row>
    <row r="567" spans="1:5" outlineLevel="3">
      <c r="A567" s="18">
        <v>149382</v>
      </c>
      <c r="B567" s="18" t="s">
        <v>1554</v>
      </c>
      <c r="C567" s="19" t="s">
        <v>1555</v>
      </c>
      <c r="D567" s="18" t="s">
        <v>1556</v>
      </c>
      <c r="E567" s="20" t="str">
        <f>HYPERLINK("https://alsi.kz/ru/catalog/printery-lazernye-monokhromnye/printer-canon-lbp6030b/", "https://alsi.kz/ru/catalog/printery-lazernye-monokhromnye/printer-canon-lbp6030b/")</f>
        <v>https://alsi.kz/ru/catalog/printery-lazernye-monokhromnye/printer-canon-lbp6030b/</v>
      </c>
    </row>
    <row r="568" spans="1:5" outlineLevel="3">
      <c r="A568" s="18">
        <v>219536</v>
      </c>
      <c r="B568" s="18" t="s">
        <v>1557</v>
      </c>
      <c r="C568" s="19" t="s">
        <v>1558</v>
      </c>
      <c r="D568" s="18" t="s">
        <v>1559</v>
      </c>
      <c r="E568" s="20" t="str">
        <f>HYPERLINK("https://alsi.kz/ru/catalog/printery-lazernye-monokhromnye/printer-hp-europe-laserjet-m111w-7md68ab19/", "https://alsi.kz/ru/catalog/printery-lazernye-monokhromnye/printer-hp-europe-laserjet-m111w-7md68ab19/")</f>
        <v>https://alsi.kz/ru/catalog/printery-lazernye-monokhromnye/printer-hp-europe-laserjet-m111w-7md68ab19/</v>
      </c>
    </row>
    <row r="569" spans="1:5" outlineLevel="3">
      <c r="A569" s="18">
        <v>164344</v>
      </c>
      <c r="B569" s="18" t="s">
        <v>1560</v>
      </c>
      <c r="C569" s="19" t="s">
        <v>1561</v>
      </c>
      <c r="D569" s="18" t="s">
        <v>1562</v>
      </c>
      <c r="E569" s="20" t="str">
        <f>HYPERLINK("https://alsi.kz/ru/catalog/printery-lazernye-monokhromnye/printer-hp-europe-laserjet-pro-m501dn-j8h61ab19/", "https://alsi.kz/ru/catalog/printery-lazernye-monokhromnye/printer-hp-europe-laserjet-pro-m501dn-j8h61ab19/")</f>
        <v>https://alsi.kz/ru/catalog/printery-lazernye-monokhromnye/printer-hp-europe-laserjet-pro-m501dn-j8h61ab19/</v>
      </c>
    </row>
    <row r="570" spans="1:5" outlineLevel="2">
      <c r="A570" s="15" t="s">
        <v>1563</v>
      </c>
      <c r="B570" s="16"/>
      <c r="C570" s="16"/>
      <c r="D570" s="17"/>
      <c r="E570" s="14" t="str">
        <f>HYPERLINK("http://alsi.kz/ru/catalog/printery-lazernye-tsvetnye/", "http://alsi.kz/ru/catalog/printery-lazernye-tsvetnye/")</f>
        <v>http://alsi.kz/ru/catalog/printery-lazernye-tsvetnye/</v>
      </c>
    </row>
    <row r="571" spans="1:5" outlineLevel="3">
      <c r="A571" s="18">
        <v>240874</v>
      </c>
      <c r="B571" s="18" t="s">
        <v>1564</v>
      </c>
      <c r="C571" s="19" t="s">
        <v>1565</v>
      </c>
      <c r="D571" s="18" t="s">
        <v>1566</v>
      </c>
      <c r="E571" s="20" t="str">
        <f>HYPERLINK("https://alsi.kz/ru/catalog/printery-lazernye-tsvetnye/printer-hp-europe-color-laserjet-pro-3203dn-8d7l2ab19/", "https://alsi.kz/ru/catalog/printery-lazernye-tsvetnye/printer-hp-europe-color-laserjet-pro-3203dn-8d7l2ab19/")</f>
        <v>https://alsi.kz/ru/catalog/printery-lazernye-tsvetnye/printer-hp-europe-color-laserjet-pro-3203dn-8d7l2ab19/</v>
      </c>
    </row>
    <row r="572" spans="1:5" outlineLevel="3">
      <c r="A572" s="18">
        <v>237087</v>
      </c>
      <c r="B572" s="18" t="s">
        <v>1567</v>
      </c>
      <c r="C572" s="19" t="s">
        <v>1568</v>
      </c>
      <c r="D572" s="18" t="s">
        <v>1569</v>
      </c>
      <c r="E572" s="20" t="str">
        <f>HYPERLINK("https://alsi.kz/ru/catalog/printery-lazernye-tsvetnye/printer-hp-europe-laserjet-5700dn-6qn28ab19/", "https://alsi.kz/ru/catalog/printery-lazernye-tsvetnye/printer-hp-europe-laserjet-5700dn-6qn28ab19/")</f>
        <v>https://alsi.kz/ru/catalog/printery-lazernye-tsvetnye/printer-hp-europe-laserjet-5700dn-6qn28ab19/</v>
      </c>
    </row>
    <row r="573" spans="1:5" outlineLevel="2">
      <c r="A573" s="15" t="s">
        <v>1570</v>
      </c>
      <c r="B573" s="16"/>
      <c r="C573" s="16"/>
      <c r="D573" s="17"/>
      <c r="E573" s="14" t="str">
        <f>HYPERLINK("http://alsi.kz/ru/catalog/skanery/", "http://alsi.kz/ru/catalog/skanery/")</f>
        <v>http://alsi.kz/ru/catalog/skanery/</v>
      </c>
    </row>
    <row r="574" spans="1:5" outlineLevel="3">
      <c r="A574" s="18">
        <v>246374</v>
      </c>
      <c r="B574" s="18" t="s">
        <v>1571</v>
      </c>
      <c r="C574" s="19" t="s">
        <v>1572</v>
      </c>
      <c r="D574" s="18" t="s">
        <v>1573</v>
      </c>
      <c r="E574" s="20" t="str">
        <f>HYPERLINK("https://alsi.kz/ru/catalog/skanery/skaner-canon-document-scanner-dr-s350nw-6897c009aa/", "https://alsi.kz/ru/catalog/skanery/skaner-canon-document-scanner-dr-s350nw-6897c009aa/")</f>
        <v>https://alsi.kz/ru/catalog/skanery/skaner-canon-document-scanner-dr-s350nw-6897c009aa/</v>
      </c>
    </row>
    <row r="575" spans="1:5" outlineLevel="3">
      <c r="A575" s="18">
        <v>251723</v>
      </c>
      <c r="B575" s="18" t="s">
        <v>1574</v>
      </c>
      <c r="C575" s="19" t="s">
        <v>1575</v>
      </c>
      <c r="D575" s="18" t="s">
        <v>1576</v>
      </c>
      <c r="E575" s="20" t="str">
        <f>HYPERLINK("https://alsi.kz/ru/catalog/skanery/skaner-canon-imageformula-dr-c230-2646c003bundle/", "https://alsi.kz/ru/catalog/skanery/skaner-canon-imageformula-dr-c230-2646c003bundle/")</f>
        <v>https://alsi.kz/ru/catalog/skanery/skaner-canon-imageformula-dr-c230-2646c003bundle/</v>
      </c>
    </row>
    <row r="576" spans="1:5" outlineLevel="3">
      <c r="A576" s="18">
        <v>251607</v>
      </c>
      <c r="B576" s="18" t="s">
        <v>1577</v>
      </c>
      <c r="C576" s="19" t="s">
        <v>1578</v>
      </c>
      <c r="D576" s="18" t="s">
        <v>1579</v>
      </c>
      <c r="E576" s="20" t="str">
        <f>HYPERLINK("https://alsi.kz/ru/catalog/skanery/skaner-canon-imageformula-dr-c240--ripdf-25-0651c003bundle/", "https://alsi.kz/ru/catalog/skanery/skaner-canon-imageformula-dr-c240--ripdf-25-0651c003bundle/")</f>
        <v>https://alsi.kz/ru/catalog/skanery/skaner-canon-imageformula-dr-c240--ripdf-25-0651c003bundle/</v>
      </c>
    </row>
    <row r="577" spans="1:5" outlineLevel="3">
      <c r="A577" s="18">
        <v>200965</v>
      </c>
      <c r="B577" s="18" t="s">
        <v>1580</v>
      </c>
      <c r="C577" s="19" t="s">
        <v>1581</v>
      </c>
      <c r="D577" s="18" t="s">
        <v>1582</v>
      </c>
      <c r="E577" s="20" t="str">
        <f>HYPERLINK("https://alsi.kz/ru/catalog/skanery/skaner-canon-lide-300-2995c010/", "https://alsi.kz/ru/catalog/skanery/skaner-canon-lide-300-2995c010/")</f>
        <v>https://alsi.kz/ru/catalog/skanery/skaner-canon-lide-300-2995c010/</v>
      </c>
    </row>
    <row r="578" spans="1:5" outlineLevel="3">
      <c r="A578" s="18">
        <v>210734</v>
      </c>
      <c r="B578" s="18" t="s">
        <v>1583</v>
      </c>
      <c r="C578" s="19" t="s">
        <v>1584</v>
      </c>
      <c r="D578" s="18" t="s">
        <v>1585</v>
      </c>
      <c r="E578" s="20" t="str">
        <f>HYPERLINK("https://alsi.kz/ru/catalog/skanery/skaner-hp-europe-scanjet-pro-2000-s2-6fw06ab19/", "https://alsi.kz/ru/catalog/skanery/skaner-hp-europe-scanjet-pro-2000-s2-6fw06ab19/")</f>
        <v>https://alsi.kz/ru/catalog/skanery/skaner-hp-europe-scanjet-pro-2000-s2-6fw06ab19/</v>
      </c>
    </row>
    <row r="579" spans="1:5" outlineLevel="3">
      <c r="A579" s="18">
        <v>157691</v>
      </c>
      <c r="B579" s="18" t="s">
        <v>1586</v>
      </c>
      <c r="C579" s="19" t="s">
        <v>1587</v>
      </c>
      <c r="D579" s="18" t="s">
        <v>1588</v>
      </c>
      <c r="E579" s="20" t="str">
        <f>HYPERLINK("https://alsi.kz/ru/catalog/skanery/skaner-hp-europe-scanjet-pro-2500-f1-l2747ab19/", "https://alsi.kz/ru/catalog/skanery/skaner-hp-europe-scanjet-pro-2500-f1-l2747ab19/")</f>
        <v>https://alsi.kz/ru/catalog/skanery/skaner-hp-europe-scanjet-pro-2500-f1-l2747ab19/</v>
      </c>
    </row>
    <row r="580" spans="1:5" outlineLevel="3">
      <c r="A580" s="18">
        <v>248023</v>
      </c>
      <c r="B580" s="18" t="s">
        <v>1589</v>
      </c>
      <c r="C580" s="19" t="s">
        <v>1590</v>
      </c>
      <c r="D580" s="18" t="s">
        <v>1591</v>
      </c>
      <c r="E580" s="20" t="str">
        <f>HYPERLINK("https://alsi.kz/ru/catalog/skanery/skaner-hp-europe-scanjet-pro-4200-s1-apd-8q4w2ab19/", "https://alsi.kz/ru/catalog/skanery/skaner-hp-europe-scanjet-pro-4200-s1-apd-8q4w2ab19/")</f>
        <v>https://alsi.kz/ru/catalog/skanery/skaner-hp-europe-scanjet-pro-4200-s1-apd-8q4w2ab19/</v>
      </c>
    </row>
    <row r="581" spans="1:5" outlineLevel="2">
      <c r="A581" s="15" t="s">
        <v>1592</v>
      </c>
      <c r="B581" s="16"/>
      <c r="C581" s="16"/>
      <c r="D581" s="17"/>
      <c r="E581" s="14" t="str">
        <f>HYPERLINK("http://alsi.kz/ru/catalog/struynye-mfu/", "http://alsi.kz/ru/catalog/struynye-mfu/")</f>
        <v>http://alsi.kz/ru/catalog/struynye-mfu/</v>
      </c>
    </row>
    <row r="582" spans="1:5" outlineLevel="3">
      <c r="A582" s="18">
        <v>246866</v>
      </c>
      <c r="B582" s="18" t="s">
        <v>1593</v>
      </c>
      <c r="C582" s="19" t="s">
        <v>1594</v>
      </c>
      <c r="D582" s="18" t="s">
        <v>1595</v>
      </c>
      <c r="E582" s="20" t="str">
        <f>HYPERLINK("https://alsi.kz/ru/catalog/struynye-mfu/mfp-hp-europe-officejet-pro-9120b-4v2n8c613/", "https://alsi.kz/ru/catalog/struynye-mfu/mfp-hp-europe-officejet-pro-9120b-4v2n8c613/")</f>
        <v>https://alsi.kz/ru/catalog/struynye-mfu/mfp-hp-europe-officejet-pro-9120b-4v2n8c613/</v>
      </c>
    </row>
    <row r="583" spans="1:5" outlineLevel="2">
      <c r="A583" s="15" t="s">
        <v>1596</v>
      </c>
      <c r="B583" s="16"/>
      <c r="C583" s="16"/>
      <c r="D583" s="17"/>
      <c r="E583" s="14" t="str">
        <f>HYPERLINK("http://alsi.kz/ru/catalog/struynye-printery/", "http://alsi.kz/ru/catalog/struynye-printery/")</f>
        <v>http://alsi.kz/ru/catalog/struynye-printery/</v>
      </c>
    </row>
    <row r="584" spans="1:5" outlineLevel="3">
      <c r="A584" s="18">
        <v>175371</v>
      </c>
      <c r="B584" s="18" t="s">
        <v>1597</v>
      </c>
      <c r="C584" s="19" t="s">
        <v>1598</v>
      </c>
      <c r="D584" s="18" t="s">
        <v>1599</v>
      </c>
      <c r="E584" s="20" t="str">
        <f>HYPERLINK("https://alsi.kz/ru/catalog/struynye-printery/printer-hp-europe-officejet-202-mobile-n4k99ca82/", "https://alsi.kz/ru/catalog/struynye-printery/printer-hp-europe-officejet-202-mobile-n4k99ca82/")</f>
        <v>https://alsi.kz/ru/catalog/struynye-printery/printer-hp-europe-officejet-202-mobile-n4k99ca82/</v>
      </c>
    </row>
    <row r="585" spans="1:5" outlineLevel="1">
      <c r="A585" s="11" t="s">
        <v>1600</v>
      </c>
      <c r="B585" s="12"/>
      <c r="C585" s="12"/>
      <c r="D585" s="13"/>
      <c r="E585" s="14" t="str">
        <f>HYPERLINK("http://alsi.kz/ru/catalog/raskhodnye-materialy/", "http://alsi.kz/ru/catalog/raskhodnye-materialy/")</f>
        <v>http://alsi.kz/ru/catalog/raskhodnye-materialy/</v>
      </c>
    </row>
    <row r="586" spans="1:5" outlineLevel="2">
      <c r="A586" s="15" t="s">
        <v>1601</v>
      </c>
      <c r="B586" s="16"/>
      <c r="C586" s="16"/>
      <c r="D586" s="17"/>
      <c r="E586" s="14" t="str">
        <f>HYPERLINK("http://alsi.kz/ru/catalog/aksessuary-k-printeram-i-mfu/", "http://alsi.kz/ru/catalog/aksessuary-k-printeram-i-mfu/")</f>
        <v>http://alsi.kz/ru/catalog/aksessuary-k-printeram-i-mfu/</v>
      </c>
    </row>
    <row r="587" spans="1:5" outlineLevel="3">
      <c r="A587" s="18">
        <v>253701</v>
      </c>
      <c r="B587" s="18" t="s">
        <v>1602</v>
      </c>
      <c r="C587" s="19" t="s">
        <v>1603</v>
      </c>
      <c r="D587" s="18" t="s">
        <v>1604</v>
      </c>
      <c r="E587" s="20" t="str">
        <f>HYPERLINK("https://alsi.kz/ru/catalog/aksessuary-k-printeram-i-mfu/avtopodatchik-dokumentov-canon-long-sheet-catch-tray-d1-6604c001/", "https://alsi.kz/ru/catalog/aksessuary-k-printeram-i-mfu/avtopodatchik-dokumentov-canon-long-sheet-catch-tray-d1-6604c001/")</f>
        <v>https://alsi.kz/ru/catalog/aksessuary-k-printeram-i-mfu/avtopodatchik-dokumentov-canon-long-sheet-catch-tray-d1-6604c001/</v>
      </c>
    </row>
    <row r="588" spans="1:5" outlineLevel="3">
      <c r="A588" s="18">
        <v>204001</v>
      </c>
      <c r="B588" s="18" t="s">
        <v>1605</v>
      </c>
      <c r="C588" s="19" t="s">
        <v>1606</v>
      </c>
      <c r="D588" s="18" t="s">
        <v>1607</v>
      </c>
      <c r="E588" s="20" t="str">
        <f>HYPERLINK("https://alsi.kz/ru/catalog/aksessuary-k-printeram-i-mfu/aksessuary-dlya-printera-canon-dadf-ba1-3813c001/", "https://alsi.kz/ru/catalog/aksessuary-k-printeram-i-mfu/aksessuary-dlya-printera-canon-dadf-ba1-3813c001/")</f>
        <v>https://alsi.kz/ru/catalog/aksessuary-k-printeram-i-mfu/aksessuary-dlya-printera-canon-dadf-ba1-3813c001/</v>
      </c>
    </row>
    <row r="589" spans="1:5" outlineLevel="3">
      <c r="A589" s="18">
        <v>253700</v>
      </c>
      <c r="B589" s="18" t="s">
        <v>1608</v>
      </c>
      <c r="C589" s="19" t="s">
        <v>1609</v>
      </c>
      <c r="D589" s="18" t="s">
        <v>1610</v>
      </c>
      <c r="E589" s="20" t="str">
        <f>HYPERLINK("https://alsi.kz/ru/catalog/aksessuary-k-printeram-i-mfu/aksessuary-dlya-printera-canon-long-sheet-feeding-tray-b1-6607c001/", "https://alsi.kz/ru/catalog/aksessuary-k-printeram-i-mfu/aksessuary-dlya-printera-canon-long-sheet-feeding-tray-b1-6607c001/")</f>
        <v>https://alsi.kz/ru/catalog/aksessuary-k-printeram-i-mfu/aksessuary-dlya-printera-canon-long-sheet-feeding-tray-b1-6607c001/</v>
      </c>
    </row>
    <row r="590" spans="1:5" outlineLevel="3">
      <c r="A590" s="18">
        <v>190263</v>
      </c>
      <c r="B590" s="18" t="s">
        <v>1611</v>
      </c>
      <c r="C590" s="19" t="s">
        <v>1612</v>
      </c>
      <c r="D590" s="18" t="s">
        <v>1613</v>
      </c>
      <c r="E590" s="20" t="str">
        <f>HYPERLINK("https://alsi.kz/ru/catalog/aksessuary-k-printeram-i-mfu/developer-hp-europe-z7y70a-z7y70a/", "https://alsi.kz/ru/catalog/aksessuary-k-printeram-i-mfu/developer-hp-europe-z7y70a-z7y70a/")</f>
        <v>https://alsi.kz/ru/catalog/aksessuary-k-printeram-i-mfu/developer-hp-europe-z7y70a-z7y70a/</v>
      </c>
    </row>
    <row r="591" spans="1:5" outlineLevel="3">
      <c r="A591" s="18">
        <v>150034</v>
      </c>
      <c r="B591" s="18" t="s">
        <v>1614</v>
      </c>
      <c r="C591" s="19" t="s">
        <v>1615</v>
      </c>
      <c r="D591" s="18" t="s">
        <v>1616</v>
      </c>
      <c r="E591" s="20" t="str">
        <f>HYPERLINK("https://alsi.kz/ru/catalog/aksessuary-k-printeram-i-mfu/-hp-ce515a/", "https://alsi.kz/ru/catalog/aksessuary-k-printeram-i-mfu/-hp-ce515a/")</f>
        <v>https://alsi.kz/ru/catalog/aksessuary-k-printeram-i-mfu/-hp-ce515a/</v>
      </c>
    </row>
    <row r="592" spans="1:5" outlineLevel="3">
      <c r="A592" s="18">
        <v>164467</v>
      </c>
      <c r="B592" s="18" t="s">
        <v>1617</v>
      </c>
      <c r="C592" s="19" t="s">
        <v>1618</v>
      </c>
      <c r="D592" s="18" t="s">
        <v>1619</v>
      </c>
      <c r="E592" s="20" t="str">
        <f>HYPERLINK("https://alsi.kz/ru/catalog/aksessuary-k-printeram-i-mfu/komplekt-dlya-obslujivaniya-hp-europe-f2g77a-f2g77a/", "https://alsi.kz/ru/catalog/aksessuary-k-printeram-i-mfu/komplekt-dlya-obslujivaniya-hp-europe-f2g77a-f2g77a/")</f>
        <v>https://alsi.kz/ru/catalog/aksessuary-k-printeram-i-mfu/komplekt-dlya-obslujivaniya-hp-europe-f2g77a-f2g77a/</v>
      </c>
    </row>
    <row r="593" spans="1:5" outlineLevel="3">
      <c r="A593" s="18">
        <v>235319</v>
      </c>
      <c r="B593" s="18" t="s">
        <v>1620</v>
      </c>
      <c r="C593" s="19" t="s">
        <v>1621</v>
      </c>
      <c r="D593" s="18" t="s">
        <v>1622</v>
      </c>
      <c r="E593" s="20" t="str">
        <f>HYPERLINK("https://alsi.kz/ru/catalog/aksessuary-k-printeram-i-mfu/komplekt-rolikov-hp-europe-c1p70a-c1p70a/", "https://alsi.kz/ru/catalog/aksessuary-k-printeram-i-mfu/komplekt-rolikov-hp-europe-c1p70a-c1p70a/")</f>
        <v>https://alsi.kz/ru/catalog/aksessuary-k-printeram-i-mfu/komplekt-rolikov-hp-europe-c1p70a-c1p70a/</v>
      </c>
    </row>
    <row r="594" spans="1:5" outlineLevel="3">
      <c r="A594" s="18">
        <v>249706</v>
      </c>
      <c r="B594" s="18" t="s">
        <v>1623</v>
      </c>
      <c r="C594" s="19" t="s">
        <v>1624</v>
      </c>
      <c r="D594" s="18" t="s">
        <v>1625</v>
      </c>
      <c r="E594" s="20" t="str">
        <f>HYPERLINK("https://alsi.kz/ru/catalog/aksessuary-k-printeram-i-mfu/lotok-hp-europe-clr-lj-gray-550-sheet-paper-tray-65a32a/", "https://alsi.kz/ru/catalog/aksessuary-k-printeram-i-mfu/lotok-hp-europe-clr-lj-gray-550-sheet-paper-tray-65a32a/")</f>
        <v>https://alsi.kz/ru/catalog/aksessuary-k-printeram-i-mfu/lotok-hp-europe-clr-lj-gray-550-sheet-paper-tray-65a32a/</v>
      </c>
    </row>
    <row r="595" spans="1:5" outlineLevel="3">
      <c r="A595" s="18">
        <v>253699</v>
      </c>
      <c r="B595" s="18" t="s">
        <v>1626</v>
      </c>
      <c r="C595" s="19" t="s">
        <v>1627</v>
      </c>
      <c r="D595" s="18" t="s">
        <v>1628</v>
      </c>
      <c r="E595" s="20" t="str">
        <f>HYPERLINK("https://alsi.kz/ru/catalog/aksessuary-k-printeram-i-mfu/lotok-dlya-bumagi-canon-1st-copy-tray-kit-b1-6618c001/", "https://alsi.kz/ru/catalog/aksessuary-k-printeram-i-mfu/lotok-dlya-bumagi-canon-1st-copy-tray-kit-b1-6618c001/")</f>
        <v>https://alsi.kz/ru/catalog/aksessuary-k-printeram-i-mfu/lotok-dlya-bumagi-canon-1st-copy-tray-kit-b1-6618c001/</v>
      </c>
    </row>
    <row r="596" spans="1:5" outlineLevel="3">
      <c r="A596" s="18">
        <v>253326</v>
      </c>
      <c r="B596" s="18" t="s">
        <v>1629</v>
      </c>
      <c r="C596" s="19" t="s">
        <v>1630</v>
      </c>
      <c r="D596" s="18" t="s">
        <v>1631</v>
      </c>
      <c r="E596" s="20" t="str">
        <f>HYPERLINK("https://alsi.kz/ru/catalog/aksessuary-k-printeram-i-mfu/lotok-dlya-bumagi-hp-europe-lotok-dlya-bumagi-hp-laserjet-6c7m6a-6c7m6a/", "https://alsi.kz/ru/catalog/aksessuary-k-printeram-i-mfu/lotok-dlya-bumagi-hp-europe-lotok-dlya-bumagi-hp-laserjet-6c7m6a-6c7m6a/")</f>
        <v>https://alsi.kz/ru/catalog/aksessuary-k-printeram-i-mfu/lotok-dlya-bumagi-hp-europe-lotok-dlya-bumagi-hp-laserjet-6c7m6a-6c7m6a/</v>
      </c>
    </row>
    <row r="597" spans="1:5" outlineLevel="3">
      <c r="A597" s="18">
        <v>218062</v>
      </c>
      <c r="B597" s="18" t="s">
        <v>1632</v>
      </c>
      <c r="C597" s="19" t="s">
        <v>1633</v>
      </c>
      <c r="D597" s="18" t="s">
        <v>1634</v>
      </c>
      <c r="E597" s="20" t="str">
        <f>HYPERLINK("https://alsi.kz/ru/catalog/aksessuary-k-printeram-i-mfu/podstavka-canon-type-s3-5545c001/", "https://alsi.kz/ru/catalog/aksessuary-k-printeram-i-mfu/podstavka-canon-type-s3-5545c001/")</f>
        <v>https://alsi.kz/ru/catalog/aksessuary-k-printeram-i-mfu/podstavka-canon-type-s3-5545c001/</v>
      </c>
    </row>
    <row r="598" spans="1:5" outlineLevel="3">
      <c r="A598" s="18">
        <v>141564</v>
      </c>
      <c r="B598" s="18" t="s">
        <v>1635</v>
      </c>
      <c r="C598" s="19" t="s">
        <v>1636</v>
      </c>
      <c r="D598" s="18" t="s">
        <v>1637</v>
      </c>
      <c r="E598" s="20" t="str">
        <f>HYPERLINK("https://alsi.kz/ru/catalog/aksessuary-k-printeram-i-mfu/-i-hp-kit/", "https://alsi.kz/ru/catalog/aksessuary-k-printeram-i-mfu/-i-hp-kit/")</f>
        <v>https://alsi.kz/ru/catalog/aksessuary-k-printeram-i-mfu/-i-hp-kit/</v>
      </c>
    </row>
    <row r="599" spans="1:5" outlineLevel="3">
      <c r="A599" s="18">
        <v>253698</v>
      </c>
      <c r="B599" s="18" t="s">
        <v>1638</v>
      </c>
      <c r="C599" s="19" t="s">
        <v>1639</v>
      </c>
      <c r="D599" s="18" t="s">
        <v>1640</v>
      </c>
      <c r="E599" s="20" t="str">
        <f>HYPERLINK("https://alsi.kz/ru/catalog/aksessuary-k-printeram-i-mfu/ustroystvo-podachi-canon-canon-f1-dlya-imageforce-c7165-6597c003/", "https://alsi.kz/ru/catalog/aksessuary-k-printeram-i-mfu/ustroystvo-podachi-canon-canon-f1-dlya-imageforce-c7165-6597c003/")</f>
        <v>https://alsi.kz/ru/catalog/aksessuary-k-printeram-i-mfu/ustroystvo-podachi-canon-canon-f1-dlya-imageforce-c7165-6597c003/</v>
      </c>
    </row>
    <row r="600" spans="1:5" outlineLevel="3">
      <c r="A600" s="18">
        <v>253709</v>
      </c>
      <c r="B600" s="18" t="s">
        <v>1641</v>
      </c>
      <c r="C600" s="19" t="s">
        <v>1642</v>
      </c>
      <c r="D600" s="18" t="s">
        <v>1643</v>
      </c>
      <c r="E600" s="20" t="str">
        <f>HYPERLINK("https://alsi.kz/ru/catalog/aksessuary-k-printeram-i-mfu/finisher-canon-staple-finisher-aq1-6981c003/", "https://alsi.kz/ru/catalog/aksessuary-k-printeram-i-mfu/finisher-canon-staple-finisher-aq1-6981c003/")</f>
        <v>https://alsi.kz/ru/catalog/aksessuary-k-printeram-i-mfu/finisher-canon-staple-finisher-aq1-6981c003/</v>
      </c>
    </row>
    <row r="601" spans="1:5" outlineLevel="2">
      <c r="A601" s="15" t="s">
        <v>1644</v>
      </c>
      <c r="B601" s="16"/>
      <c r="C601" s="16"/>
      <c r="D601" s="17"/>
      <c r="E601" s="14" t="str">
        <f>HYPERLINK("http://alsi.kz/ru/catalog/zapasnye-chasti/", "http://alsi.kz/ru/catalog/zapasnye-chasti/")</f>
        <v>http://alsi.kz/ru/catalog/zapasnye-chasti/</v>
      </c>
    </row>
    <row r="602" spans="1:5" outlineLevel="3">
      <c r="A602" s="18">
        <v>176952</v>
      </c>
      <c r="B602" s="18" t="s">
        <v>1645</v>
      </c>
      <c r="C602" s="19" t="s">
        <v>1646</v>
      </c>
      <c r="D602" s="18" t="s">
        <v>1647</v>
      </c>
      <c r="E602" s="20" t="str">
        <f>HYPERLINK("https://alsi.kz/ru/catalog/zapasnye-chasti/hpibatnbpb450-fp09/", "https://alsi.kz/ru/catalog/zapasnye-chasti/hpibatnbpb450-fp09/")</f>
        <v>https://alsi.kz/ru/catalog/zapasnye-chasti/hpibatnbpb450-fp09/</v>
      </c>
    </row>
    <row r="603" spans="1:5" outlineLevel="3">
      <c r="A603" s="18">
        <v>197930</v>
      </c>
      <c r="B603" s="18" t="s">
        <v>1648</v>
      </c>
      <c r="C603" s="19" t="s">
        <v>1649</v>
      </c>
      <c r="D603" s="18" t="s">
        <v>1650</v>
      </c>
      <c r="E603" s="20" t="str">
        <f>HYPERLINK("https://alsi.kz/ru/catalog/zapasnye-chasti/hpifsrpr-l0h25-67901/", "https://alsi.kz/ru/catalog/zapasnye-chasti/hpifsrpr-l0h25-67901/")</f>
        <v>https://alsi.kz/ru/catalog/zapasnye-chasti/hpifsrpr-l0h25-67901/</v>
      </c>
    </row>
    <row r="604" spans="1:5" outlineLevel="3">
      <c r="A604" s="18">
        <v>102653</v>
      </c>
      <c r="B604" s="18" t="s">
        <v>1651</v>
      </c>
      <c r="C604" s="19" t="s">
        <v>1652</v>
      </c>
      <c r="D604" s="18" t="s">
        <v>1653</v>
      </c>
      <c r="E604" s="20" t="str">
        <f>HYPERLINK("https://alsi.kz/ru/catalog/zapasnye-chasti/hpimbrnb-642754-001/", "https://alsi.kz/ru/catalog/zapasnye-chasti/hpimbrnb-642754-001/")</f>
        <v>https://alsi.kz/ru/catalog/zapasnye-chasti/hpimbrnb-642754-001/</v>
      </c>
    </row>
    <row r="605" spans="1:5" outlineLevel="3">
      <c r="A605" s="18">
        <v>202092</v>
      </c>
      <c r="B605" s="18" t="s">
        <v>1654</v>
      </c>
      <c r="C605" s="19" t="s">
        <v>1655</v>
      </c>
      <c r="D605" s="18" t="s">
        <v>1656</v>
      </c>
      <c r="E605" s="20" t="str">
        <f>HYPERLINK("https://alsi.kz/ru/catalog/zapasnye-chasti/baraban-canon-c-exv-59-drum-unit-3761c002/", "https://alsi.kz/ru/catalog/zapasnye-chasti/baraban-canon-c-exv-59-drum-unit-3761c002/")</f>
        <v>https://alsi.kz/ru/catalog/zapasnye-chasti/baraban-canon-c-exv-59-drum-unit-3761c002/</v>
      </c>
    </row>
    <row r="606" spans="1:5" outlineLevel="3">
      <c r="A606" s="18">
        <v>170678</v>
      </c>
      <c r="B606" s="18" t="s">
        <v>1657</v>
      </c>
      <c r="C606" s="19" t="s">
        <v>1658</v>
      </c>
      <c r="D606" s="18" t="s">
        <v>1659</v>
      </c>
      <c r="E606" s="20" t="str">
        <f>HYPERLINK("https://alsi.kz/ru/catalog/zapasnye-chasti/baraban-canon-c-exv42-bk-6954b002/", "https://alsi.kz/ru/catalog/zapasnye-chasti/baraban-canon-c-exv42-bk-6954b002/")</f>
        <v>https://alsi.kz/ru/catalog/zapasnye-chasti/baraban-canon-c-exv42-bk-6954b002/</v>
      </c>
    </row>
    <row r="607" spans="1:5" outlineLevel="3">
      <c r="A607" s="18">
        <v>164426</v>
      </c>
      <c r="B607" s="18" t="s">
        <v>1660</v>
      </c>
      <c r="C607" s="19" t="s">
        <v>1661</v>
      </c>
      <c r="D607" s="18" t="s">
        <v>1662</v>
      </c>
      <c r="E607" s="20" t="str">
        <f>HYPERLINK("https://alsi.kz/ru/catalog/zapasnye-chasti/baraban-hp-europe-cf219a-cf219a/", "https://alsi.kz/ru/catalog/zapasnye-chasti/baraban-hp-europe-cf219a-cf219a/")</f>
        <v>https://alsi.kz/ru/catalog/zapasnye-chasti/baraban-hp-europe-cf219a-cf219a/</v>
      </c>
    </row>
    <row r="608" spans="1:5" outlineLevel="3">
      <c r="A608" s="18">
        <v>136547</v>
      </c>
      <c r="B608" s="18" t="s">
        <v>1663</v>
      </c>
      <c r="C608" s="19" t="s">
        <v>1664</v>
      </c>
      <c r="D608" s="18" t="s">
        <v>1665</v>
      </c>
      <c r="E608" s="20" t="str">
        <f>HYPERLINK("https://alsi.kz/ru/catalog/zapasnye-chasti/baraban-hp-cf364a/", "https://alsi.kz/ru/catalog/zapasnye-chasti/baraban-hp-cf364a/")</f>
        <v>https://alsi.kz/ru/catalog/zapasnye-chasti/baraban-hp-cf364a/</v>
      </c>
    </row>
    <row r="609" spans="1:5" outlineLevel="3">
      <c r="A609" s="18">
        <v>136557</v>
      </c>
      <c r="B609" s="18" t="s">
        <v>1666</v>
      </c>
      <c r="C609" s="19" t="s">
        <v>1667</v>
      </c>
      <c r="D609" s="18" t="s">
        <v>1662</v>
      </c>
      <c r="E609" s="20" t="str">
        <f>HYPERLINK("https://alsi.kz/ru/catalog/zapasnye-chasti/-hp-l2718a/", "https://alsi.kz/ru/catalog/zapasnye-chasti/-hp-l2718a/")</f>
        <v>https://alsi.kz/ru/catalog/zapasnye-chasti/-hp-l2718a/</v>
      </c>
    </row>
    <row r="610" spans="1:5" outlineLevel="3">
      <c r="A610" s="18">
        <v>194376</v>
      </c>
      <c r="B610" s="18" t="s">
        <v>1668</v>
      </c>
      <c r="C610" s="19" t="s">
        <v>1669</v>
      </c>
      <c r="D610" s="18" t="s">
        <v>1670</v>
      </c>
      <c r="E610" s="20" t="str">
        <f>HYPERLINK("https://alsi.kz/ru/catalog/zapasnye-chasti/pechatayushchaya-golovka-hp-europe-3yp61ae-3yp61ae/", "https://alsi.kz/ru/catalog/zapasnye-chasti/pechatayushchaya-golovka-hp-europe-3yp61ae-3yp61ae/")</f>
        <v>https://alsi.kz/ru/catalog/zapasnye-chasti/pechatayushchaya-golovka-hp-europe-3yp61ae-3yp61ae/</v>
      </c>
    </row>
    <row r="611" spans="1:5" outlineLevel="3">
      <c r="A611" s="18">
        <v>230649</v>
      </c>
      <c r="B611" s="18" t="s">
        <v>1671</v>
      </c>
      <c r="C611" s="19" t="s">
        <v>1672</v>
      </c>
      <c r="D611" s="18" t="s">
        <v>1673</v>
      </c>
      <c r="E611" s="20" t="str">
        <f>HYPERLINK("https://alsi.kz/ru/catalog/zapasnye-chasti/privod-canon-fe3-3011-000000-fe3-3011-000000/", "https://alsi.kz/ru/catalog/zapasnye-chasti/privod-canon-fe3-3011-000000-fe3-3011-000000/")</f>
        <v>https://alsi.kz/ru/catalog/zapasnye-chasti/privod-canon-fe3-3011-000000-fe3-3011-000000/</v>
      </c>
    </row>
    <row r="612" spans="1:5" outlineLevel="3">
      <c r="A612" s="18">
        <v>136002</v>
      </c>
      <c r="B612" s="18" t="s">
        <v>1674</v>
      </c>
      <c r="C612" s="19" t="s">
        <v>1675</v>
      </c>
      <c r="D612" s="18" t="s">
        <v>1676</v>
      </c>
      <c r="E612" s="20" t="str">
        <f>HYPERLINK("https://alsi.kz/ru/catalog/zapasnye-chasti/-hp-ce516a/", "https://alsi.kz/ru/catalog/zapasnye-chasti/-hp-ce516a/")</f>
        <v>https://alsi.kz/ru/catalog/zapasnye-chasti/-hp-ce516a/</v>
      </c>
    </row>
    <row r="613" spans="1:5" outlineLevel="2">
      <c r="A613" s="15" t="s">
        <v>1677</v>
      </c>
      <c r="B613" s="16"/>
      <c r="C613" s="16"/>
      <c r="D613" s="17"/>
      <c r="E613" s="14" t="str">
        <f>HYPERLINK("http://alsi.kz/ru/catalog/kartridzhi-dlya-lazernykh-printerov-mfu-kopirov/", "http://alsi.kz/ru/catalog/kartridzhi-dlya-lazernykh-printerov-mfu-kopirov/")</f>
        <v>http://alsi.kz/ru/catalog/kartridzhi-dlya-lazernykh-printerov-mfu-kopirov/</v>
      </c>
    </row>
    <row r="614" spans="1:5" outlineLevel="3">
      <c r="A614" s="18">
        <v>60358</v>
      </c>
      <c r="B614" s="18" t="s">
        <v>1678</v>
      </c>
      <c r="C614" s="19" t="s">
        <v>1679</v>
      </c>
      <c r="D614" s="18" t="s">
        <v>1680</v>
      </c>
      <c r="E614" s="20" t="str">
        <f>HYPERLINK("https://alsi.kz/ru/catalog/kartridzhi-dlya-lazernykh-printerov-mfu-kopirov/baraban-sharp-zt-20dr-zt-20dr/", "https://alsi.kz/ru/catalog/kartridzhi-dlya-lazernykh-printerov-mfu-kopirov/baraban-sharp-zt-20dr-zt-20dr/")</f>
        <v>https://alsi.kz/ru/catalog/kartridzhi-dlya-lazernykh-printerov-mfu-kopirov/baraban-sharp-zt-20dr-zt-20dr/</v>
      </c>
    </row>
    <row r="615" spans="1:5" outlineLevel="3">
      <c r="A615" s="18">
        <v>237709</v>
      </c>
      <c r="B615" s="18" t="s">
        <v>1681</v>
      </c>
      <c r="C615" s="19" t="s">
        <v>1682</v>
      </c>
      <c r="D615" s="18" t="s">
        <v>1683</v>
      </c>
      <c r="E615" s="20" t="str">
        <f>HYPERLINK("https://alsi.kz/ru/catalog/kartridzhi-dlya-lazernykh-printerov-mfu-kopirov/kartridj-canon-070-5639c002/", "https://alsi.kz/ru/catalog/kartridzhi-dlya-lazernykh-printerov-mfu-kopirov/kartridj-canon-070-5639c002/")</f>
        <v>https://alsi.kz/ru/catalog/kartridzhi-dlya-lazernykh-printerov-mfu-kopirov/kartridj-canon-070-5639c002/</v>
      </c>
    </row>
    <row r="616" spans="1:5" outlineLevel="3">
      <c r="A616" s="18">
        <v>57196</v>
      </c>
      <c r="B616" s="18" t="s">
        <v>1684</v>
      </c>
      <c r="C616" s="19" t="s">
        <v>1685</v>
      </c>
      <c r="D616" s="18" t="s">
        <v>1686</v>
      </c>
      <c r="E616" s="20" t="str">
        <f>HYPERLINK("https://alsi.kz/ru/catalog/kartridzhi-dlya-lazernykh-printerov-mfu-kopirov/kartridj-canon-707-707b/", "https://alsi.kz/ru/catalog/kartridzhi-dlya-lazernykh-printerov-mfu-kopirov/kartridj-canon-707-707b/")</f>
        <v>https://alsi.kz/ru/catalog/kartridzhi-dlya-lazernykh-printerov-mfu-kopirov/kartridj-canon-707-707b/</v>
      </c>
    </row>
    <row r="617" spans="1:5" outlineLevel="3">
      <c r="A617" s="18">
        <v>57197</v>
      </c>
      <c r="B617" s="18" t="s">
        <v>1687</v>
      </c>
      <c r="C617" s="19" t="s">
        <v>1688</v>
      </c>
      <c r="D617" s="18" t="s">
        <v>1689</v>
      </c>
      <c r="E617" s="20" t="str">
        <f>HYPERLINK("https://alsi.kz/ru/catalog/kartridzhi-dlya-lazernykh-printerov-mfu-kopirov/kartridj-canon-707c-707c/", "https://alsi.kz/ru/catalog/kartridzhi-dlya-lazernykh-printerov-mfu-kopirov/kartridj-canon-707c-707c/")</f>
        <v>https://alsi.kz/ru/catalog/kartridzhi-dlya-lazernykh-printerov-mfu-kopirov/kartridj-canon-707c-707c/</v>
      </c>
    </row>
    <row r="618" spans="1:5" outlineLevel="3">
      <c r="A618" s="18">
        <v>59031</v>
      </c>
      <c r="B618" s="18" t="s">
        <v>1690</v>
      </c>
      <c r="C618" s="19" t="s">
        <v>1691</v>
      </c>
      <c r="D618" s="18" t="s">
        <v>1689</v>
      </c>
      <c r="E618" s="20" t="str">
        <f>HYPERLINK("https://alsi.kz/ru/catalog/kartridzhi-dlya-lazernykh-printerov-mfu-kopirov/kartridj-canon-707m-707m/", "https://alsi.kz/ru/catalog/kartridzhi-dlya-lazernykh-printerov-mfu-kopirov/kartridj-canon-707m-707m/")</f>
        <v>https://alsi.kz/ru/catalog/kartridzhi-dlya-lazernykh-printerov-mfu-kopirov/kartridj-canon-707m-707m/</v>
      </c>
    </row>
    <row r="619" spans="1:5" outlineLevel="3">
      <c r="A619" s="18">
        <v>57198</v>
      </c>
      <c r="B619" s="18" t="s">
        <v>1692</v>
      </c>
      <c r="C619" s="19" t="s">
        <v>1693</v>
      </c>
      <c r="D619" s="18" t="s">
        <v>1689</v>
      </c>
      <c r="E619" s="20" t="str">
        <f>HYPERLINK("https://alsi.kz/ru/catalog/kartridzhi-dlya-lazernykh-printerov-mfu-kopirov/kartridj-canon-707y-707y/", "https://alsi.kz/ru/catalog/kartridzhi-dlya-lazernykh-printerov-mfu-kopirov/kartridj-canon-707y-707y/")</f>
        <v>https://alsi.kz/ru/catalog/kartridzhi-dlya-lazernykh-printerov-mfu-kopirov/kartridj-canon-707y-707y/</v>
      </c>
    </row>
    <row r="620" spans="1:5" outlineLevel="3">
      <c r="A620" s="18">
        <v>223102</v>
      </c>
      <c r="B620" s="18" t="s">
        <v>1694</v>
      </c>
      <c r="C620" s="19" t="s">
        <v>1695</v>
      </c>
      <c r="D620" s="18" t="s">
        <v>1696</v>
      </c>
      <c r="E620" s="20" t="str">
        <f>HYPERLINK("https://alsi.kz/ru/catalog/kartridzhi-dlya-lazernykh-printerov-mfu-kopirov/kartridj-canon-crg-064-bk-4937c001/", "https://alsi.kz/ru/catalog/kartridzhi-dlya-lazernykh-printerov-mfu-kopirov/kartridj-canon-crg-064-bk-4937c001/")</f>
        <v>https://alsi.kz/ru/catalog/kartridzhi-dlya-lazernykh-printerov-mfu-kopirov/kartridj-canon-crg-064-bk-4937c001/</v>
      </c>
    </row>
    <row r="621" spans="1:5" outlineLevel="3">
      <c r="A621" s="18">
        <v>223100</v>
      </c>
      <c r="B621" s="18" t="s">
        <v>1697</v>
      </c>
      <c r="C621" s="19" t="s">
        <v>1698</v>
      </c>
      <c r="D621" s="18" t="s">
        <v>1699</v>
      </c>
      <c r="E621" s="20" t="str">
        <f>HYPERLINK("https://alsi.kz/ru/catalog/kartridzhi-dlya-lazernykh-printerov-mfu-kopirov/kartridj-canon-crg-064-m-4933c001/", "https://alsi.kz/ru/catalog/kartridzhi-dlya-lazernykh-printerov-mfu-kopirov/kartridj-canon-crg-064-m-4933c001/")</f>
        <v>https://alsi.kz/ru/catalog/kartridzhi-dlya-lazernykh-printerov-mfu-kopirov/kartridj-canon-crg-064-m-4933c001/</v>
      </c>
    </row>
    <row r="622" spans="1:5" outlineLevel="3">
      <c r="A622" s="18">
        <v>252790</v>
      </c>
      <c r="B622" s="18" t="s">
        <v>1700</v>
      </c>
      <c r="C622" s="19" t="s">
        <v>1701</v>
      </c>
      <c r="D622" s="18" t="s">
        <v>1702</v>
      </c>
      <c r="E622" s="20" t="str">
        <f>HYPERLINK("https://alsi.kz/ru/catalog/kartridzhi-dlya-lazernykh-printerov-mfu-kopirov/kartridj-canon-crg-075-bk-6365c002/", "https://alsi.kz/ru/catalog/kartridzhi-dlya-lazernykh-printerov-mfu-kopirov/kartridj-canon-crg-075-bk-6365c002/")</f>
        <v>https://alsi.kz/ru/catalog/kartridzhi-dlya-lazernykh-printerov-mfu-kopirov/kartridj-canon-crg-075-bk-6365c002/</v>
      </c>
    </row>
    <row r="623" spans="1:5" outlineLevel="3">
      <c r="A623" s="18">
        <v>252791</v>
      </c>
      <c r="B623" s="18" t="s">
        <v>1703</v>
      </c>
      <c r="C623" s="19" t="s">
        <v>1704</v>
      </c>
      <c r="D623" s="18" t="s">
        <v>1705</v>
      </c>
      <c r="E623" s="20" t="str">
        <f>HYPERLINK("https://alsi.kz/ru/catalog/kartridzhi-dlya-lazernykh-printerov-mfu-kopirov/kartridj-canon-crg-075-c-6364c002/", "https://alsi.kz/ru/catalog/kartridzhi-dlya-lazernykh-printerov-mfu-kopirov/kartridj-canon-crg-075-c-6364c002/")</f>
        <v>https://alsi.kz/ru/catalog/kartridzhi-dlya-lazernykh-printerov-mfu-kopirov/kartridj-canon-crg-075-c-6364c002/</v>
      </c>
    </row>
    <row r="624" spans="1:5" outlineLevel="3">
      <c r="A624" s="18">
        <v>252788</v>
      </c>
      <c r="B624" s="18" t="s">
        <v>1706</v>
      </c>
      <c r="C624" s="19" t="s">
        <v>1707</v>
      </c>
      <c r="D624" s="18" t="s">
        <v>1705</v>
      </c>
      <c r="E624" s="20" t="str">
        <f>HYPERLINK("https://alsi.kz/ru/catalog/kartridzhi-dlya-lazernykh-printerov-mfu-kopirov/kartridj-canon-crg-075-m-6363c002/", "https://alsi.kz/ru/catalog/kartridzhi-dlya-lazernykh-printerov-mfu-kopirov/kartridj-canon-crg-075-m-6363c002/")</f>
        <v>https://alsi.kz/ru/catalog/kartridzhi-dlya-lazernykh-printerov-mfu-kopirov/kartridj-canon-crg-075-m-6363c002/</v>
      </c>
    </row>
    <row r="625" spans="1:5" outlineLevel="3">
      <c r="A625" s="18">
        <v>252789</v>
      </c>
      <c r="B625" s="18" t="s">
        <v>1708</v>
      </c>
      <c r="C625" s="19" t="s">
        <v>1709</v>
      </c>
      <c r="D625" s="18" t="s">
        <v>1705</v>
      </c>
      <c r="E625" s="20" t="str">
        <f>HYPERLINK("https://alsi.kz/ru/catalog/kartridzhi-dlya-lazernykh-printerov-mfu-kopirov/kartridj-canon-crg-075-y-6362c002/", "https://alsi.kz/ru/catalog/kartridzhi-dlya-lazernykh-printerov-mfu-kopirov/kartridj-canon-crg-075-y-6362c002/")</f>
        <v>https://alsi.kz/ru/catalog/kartridzhi-dlya-lazernykh-printerov-mfu-kopirov/kartridj-canon-crg-075-y-6362c002/</v>
      </c>
    </row>
    <row r="626" spans="1:5" outlineLevel="3">
      <c r="A626" s="18">
        <v>57195</v>
      </c>
      <c r="B626" s="18">
        <v>701</v>
      </c>
      <c r="C626" s="19" t="s">
        <v>1710</v>
      </c>
      <c r="D626" s="18" t="s">
        <v>1711</v>
      </c>
      <c r="E626" s="20" t="str">
        <f>HYPERLINK("https://alsi.kz/ru/catalog/kartridzhi-dlya-lazernykh-printerov-mfu-kopirov/kartridj-canon-for-drum-lbp5200-701/", "https://alsi.kz/ru/catalog/kartridzhi-dlya-lazernykh-printerov-mfu-kopirov/kartridj-canon-for-drum-lbp5200-701/")</f>
        <v>https://alsi.kz/ru/catalog/kartridzhi-dlya-lazernykh-printerov-mfu-kopirov/kartridj-canon-for-drum-lbp5200-701/</v>
      </c>
    </row>
    <row r="627" spans="1:5" outlineLevel="3">
      <c r="A627" s="18">
        <v>238974</v>
      </c>
      <c r="B627" s="18" t="s">
        <v>1712</v>
      </c>
      <c r="C627" s="19" t="s">
        <v>1713</v>
      </c>
      <c r="D627" s="18" t="s">
        <v>1714</v>
      </c>
      <c r="E627" s="20" t="str">
        <f>HYPERLINK("https://alsi.kz/ru/catalog/kartridzhi-dlya-lazernykh-printerov-mfu-kopirov/kartridj-canon-lbp-cartridge-071-5645c002/", "https://alsi.kz/ru/catalog/kartridzhi-dlya-lazernykh-printerov-mfu-kopirov/kartridj-canon-lbp-cartridge-071-5645c002/")</f>
        <v>https://alsi.kz/ru/catalog/kartridzhi-dlya-lazernykh-printerov-mfu-kopirov/kartridj-canon-lbp-cartridge-071-5645c002/</v>
      </c>
    </row>
    <row r="628" spans="1:5" outlineLevel="3">
      <c r="A628" s="18">
        <v>42491</v>
      </c>
      <c r="B628" s="18" t="s">
        <v>1715</v>
      </c>
      <c r="C628" s="19" t="s">
        <v>1716</v>
      </c>
      <c r="D628" s="18" t="s">
        <v>1717</v>
      </c>
      <c r="E628" s="20" t="str">
        <f>HYPERLINK("https://alsi.kz/ru/catalog/kartridzhi-dlya-lazernykh-printerov-mfu-kopirov/kartridj-canon-m-canon-m/", "https://alsi.kz/ru/catalog/kartridzhi-dlya-lazernykh-printerov-mfu-kopirov/kartridj-canon-m-canon-m/")</f>
        <v>https://alsi.kz/ru/catalog/kartridzhi-dlya-lazernykh-printerov-mfu-kopirov/kartridj-canon-m-canon-m/</v>
      </c>
    </row>
    <row r="629" spans="1:5" outlineLevel="3">
      <c r="A629" s="18">
        <v>102026</v>
      </c>
      <c r="B629" s="18" t="s">
        <v>1718</v>
      </c>
      <c r="C629" s="19" t="s">
        <v>1719</v>
      </c>
      <c r="D629" s="18" t="s">
        <v>1720</v>
      </c>
      <c r="E629" s="20" t="str">
        <f>HYPERLINK("https://alsi.kz/ru/catalog/kartridzhi-dlya-lazernykh-printerov-mfu-kopirov/kartridj-epson-c13s050005-c13s050005/", "https://alsi.kz/ru/catalog/kartridzhi-dlya-lazernykh-printerov-mfu-kopirov/kartridj-epson-c13s050005-c13s050005/")</f>
        <v>https://alsi.kz/ru/catalog/kartridzhi-dlya-lazernykh-printerov-mfu-kopirov/kartridj-epson-c13s050005-c13s050005/</v>
      </c>
    </row>
    <row r="630" spans="1:5" outlineLevel="3">
      <c r="A630" s="18">
        <v>225407</v>
      </c>
      <c r="B630" s="18" t="s">
        <v>1721</v>
      </c>
      <c r="C630" s="19" t="s">
        <v>1722</v>
      </c>
      <c r="D630" s="18" t="s">
        <v>1723</v>
      </c>
      <c r="E630" s="20" t="str">
        <f>HYPERLINK("https://alsi.kz/ru/catalog/kartridzhi-dlya-lazernykh-printerov-mfu-kopirov/kartridj-europrint-crg-714-for-canon-analog-ep-b-crg714/", "https://alsi.kz/ru/catalog/kartridzhi-dlya-lazernykh-printerov-mfu-kopirov/kartridj-europrint-crg-714-for-canon-analog-ep-b-crg714/")</f>
        <v>https://alsi.kz/ru/catalog/kartridzhi-dlya-lazernykh-printerov-mfu-kopirov/kartridj-europrint-crg-714-for-canon-analog-ep-b-crg714/</v>
      </c>
    </row>
    <row r="631" spans="1:5" outlineLevel="3">
      <c r="A631" s="18">
        <v>208663</v>
      </c>
      <c r="B631" s="18" t="s">
        <v>1724</v>
      </c>
      <c r="C631" s="19" t="s">
        <v>1725</v>
      </c>
      <c r="D631" s="18" t="s">
        <v>1726</v>
      </c>
      <c r="E631" s="20" t="str">
        <f>HYPERLINK("https://alsi.kz/ru/catalog/kartridzhi-dlya-lazernykh-printerov-mfu-kopirov/kartridj-hp-europe-147x-w1470x/", "https://alsi.kz/ru/catalog/kartridzhi-dlya-lazernykh-printerov-mfu-kopirov/kartridj-hp-europe-147x-w1470x/")</f>
        <v>https://alsi.kz/ru/catalog/kartridzhi-dlya-lazernykh-printerov-mfu-kopirov/kartridj-hp-europe-147x-w1470x/</v>
      </c>
    </row>
    <row r="632" spans="1:5" outlineLevel="3">
      <c r="A632" s="18">
        <v>727</v>
      </c>
      <c r="B632" s="18" t="s">
        <v>1727</v>
      </c>
      <c r="C632" s="19" t="s">
        <v>1728</v>
      </c>
      <c r="D632" s="18" t="s">
        <v>1729</v>
      </c>
      <c r="E632" s="20" t="str">
        <f>HYPERLINK("https://alsi.kz/ru/catalog/kartridzhi-dlya-lazernykh-printerov-mfu-kopirov/kartridj-hp-europe-92291a-92291a/", "https://alsi.kz/ru/catalog/kartridzhi-dlya-lazernykh-printerov-mfu-kopirov/kartridj-hp-europe-92291a-92291a/")</f>
        <v>https://alsi.kz/ru/catalog/kartridzhi-dlya-lazernykh-printerov-mfu-kopirov/kartridj-hp-europe-92291a-92291a/</v>
      </c>
    </row>
    <row r="633" spans="1:5" outlineLevel="3">
      <c r="A633" s="18">
        <v>1176</v>
      </c>
      <c r="B633" s="18" t="s">
        <v>1730</v>
      </c>
      <c r="C633" s="19" t="s">
        <v>1731</v>
      </c>
      <c r="D633" s="18" t="s">
        <v>1732</v>
      </c>
      <c r="E633" s="20" t="str">
        <f>HYPERLINK("https://alsi.kz/ru/catalog/kartridzhi-dlya-lazernykh-printerov-mfu-kopirov/kartridj-hp-europe-92295a-92295a/", "https://alsi.kz/ru/catalog/kartridzhi-dlya-lazernykh-printerov-mfu-kopirov/kartridj-hp-europe-92295a-92295a/")</f>
        <v>https://alsi.kz/ru/catalog/kartridzhi-dlya-lazernykh-printerov-mfu-kopirov/kartridj-hp-europe-92295a-92295a/</v>
      </c>
    </row>
    <row r="634" spans="1:5" outlineLevel="3">
      <c r="A634" s="18">
        <v>249272</v>
      </c>
      <c r="B634" s="18" t="s">
        <v>1733</v>
      </c>
      <c r="C634" s="19" t="s">
        <v>1734</v>
      </c>
      <c r="D634" s="18" t="s">
        <v>1735</v>
      </c>
      <c r="E634" s="20" t="str">
        <f>HYPERLINK("https://alsi.kz/ru/catalog/kartridzhi-dlya-lazernykh-printerov-mfu-kopirov/kartridj-hp-europe-938e-evomore-yellow-original-ink-cartridge-4s6y1pe/", "https://alsi.kz/ru/catalog/kartridzhi-dlya-lazernykh-printerov-mfu-kopirov/kartridj-hp-europe-938e-evomore-yellow-original-ink-cartridge-4s6y1pe/")</f>
        <v>https://alsi.kz/ru/catalog/kartridzhi-dlya-lazernykh-printerov-mfu-kopirov/kartridj-hp-europe-938e-evomore-yellow-original-ink-cartridge-4s6y1pe/</v>
      </c>
    </row>
    <row r="635" spans="1:5" outlineLevel="3">
      <c r="A635" s="18">
        <v>33</v>
      </c>
      <c r="B635" s="18" t="s">
        <v>1736</v>
      </c>
      <c r="C635" s="19" t="s">
        <v>1737</v>
      </c>
      <c r="D635" s="18" t="s">
        <v>1738</v>
      </c>
      <c r="E635" s="20" t="str">
        <f>HYPERLINK("https://alsi.kz/ru/catalog/kartridzhi-dlya-lazernykh-printerov-mfu-kopirov/kartridj-hp-europe-c3903a-c3903a/", "https://alsi.kz/ru/catalog/kartridzhi-dlya-lazernykh-printerov-mfu-kopirov/kartridj-hp-europe-c3903a-c3903a/")</f>
        <v>https://alsi.kz/ru/catalog/kartridzhi-dlya-lazernykh-printerov-mfu-kopirov/kartridj-hp-europe-c3903a-c3903a/</v>
      </c>
    </row>
    <row r="636" spans="1:5" outlineLevel="3">
      <c r="A636" s="18">
        <v>42370</v>
      </c>
      <c r="B636" s="18" t="s">
        <v>1739</v>
      </c>
      <c r="C636" s="19" t="s">
        <v>1740</v>
      </c>
      <c r="D636" s="18" t="s">
        <v>1741</v>
      </c>
      <c r="E636" s="20" t="str">
        <f>HYPERLINK("https://alsi.kz/ru/catalog/kartridzhi-dlya-lazernykh-printerov-mfu-kopirov/kartridj-hp-europe-c3968a-c3968a/", "https://alsi.kz/ru/catalog/kartridzhi-dlya-lazernykh-printerov-mfu-kopirov/kartridj-hp-europe-c3968a-c3968a/")</f>
        <v>https://alsi.kz/ru/catalog/kartridzhi-dlya-lazernykh-printerov-mfu-kopirov/kartridj-hp-europe-c3968a-c3968a/</v>
      </c>
    </row>
    <row r="637" spans="1:5" outlineLevel="3">
      <c r="A637" s="18">
        <v>28319</v>
      </c>
      <c r="B637" s="18" t="s">
        <v>1742</v>
      </c>
      <c r="C637" s="19" t="s">
        <v>1743</v>
      </c>
      <c r="D637" s="18" t="s">
        <v>1744</v>
      </c>
      <c r="E637" s="20" t="str">
        <f>HYPERLINK("https://alsi.kz/ru/catalog/kartridzhi-dlya-lazernykh-printerov-mfu-kopirov/kartridzh-hp-c9731a/", "https://alsi.kz/ru/catalog/kartridzhi-dlya-lazernykh-printerov-mfu-kopirov/kartridzh-hp-c9731a/")</f>
        <v>https://alsi.kz/ru/catalog/kartridzhi-dlya-lazernykh-printerov-mfu-kopirov/kartridzh-hp-c9731a/</v>
      </c>
    </row>
    <row r="638" spans="1:5" outlineLevel="3">
      <c r="A638" s="18">
        <v>28320</v>
      </c>
      <c r="B638" s="18" t="s">
        <v>1745</v>
      </c>
      <c r="C638" s="19" t="s">
        <v>1746</v>
      </c>
      <c r="D638" s="18" t="s">
        <v>1747</v>
      </c>
      <c r="E638" s="20" t="str">
        <f>HYPERLINK("https://alsi.kz/ru/catalog/kartridzhi-dlya-lazernykh-printerov-mfu-kopirov/kartridzh-hp-c9732a/", "https://alsi.kz/ru/catalog/kartridzhi-dlya-lazernykh-printerov-mfu-kopirov/kartridzh-hp-c9732a/")</f>
        <v>https://alsi.kz/ru/catalog/kartridzhi-dlya-lazernykh-printerov-mfu-kopirov/kartridzh-hp-c9732a/</v>
      </c>
    </row>
    <row r="639" spans="1:5" outlineLevel="3">
      <c r="A639" s="18">
        <v>28321</v>
      </c>
      <c r="B639" s="18" t="s">
        <v>1748</v>
      </c>
      <c r="C639" s="19" t="s">
        <v>1749</v>
      </c>
      <c r="D639" s="18" t="s">
        <v>1747</v>
      </c>
      <c r="E639" s="20" t="str">
        <f>HYPERLINK("https://alsi.kz/ru/catalog/kartridzhi-dlya-lazernykh-printerov-mfu-kopirov/kartridzh-hp-c9733a/", "https://alsi.kz/ru/catalog/kartridzhi-dlya-lazernykh-printerov-mfu-kopirov/kartridzh-hp-c9733a/")</f>
        <v>https://alsi.kz/ru/catalog/kartridzhi-dlya-lazernykh-printerov-mfu-kopirov/kartridzh-hp-c9733a/</v>
      </c>
    </row>
    <row r="640" spans="1:5" outlineLevel="3">
      <c r="A640" s="18">
        <v>66620</v>
      </c>
      <c r="B640" s="18" t="s">
        <v>1750</v>
      </c>
      <c r="C640" s="19" t="s">
        <v>1751</v>
      </c>
      <c r="D640" s="18" t="s">
        <v>897</v>
      </c>
      <c r="E640" s="20" t="str">
        <f>HYPERLINK("https://alsi.kz/ru/catalog/kartridzhi-dlya-lazernykh-printerov-mfu-kopirov/kartridzh-hp-cc530a/", "https://alsi.kz/ru/catalog/kartridzhi-dlya-lazernykh-printerov-mfu-kopirov/kartridzh-hp-cc530a/")</f>
        <v>https://alsi.kz/ru/catalog/kartridzhi-dlya-lazernykh-printerov-mfu-kopirov/kartridzh-hp-cc530a/</v>
      </c>
    </row>
    <row r="641" spans="1:5" outlineLevel="3">
      <c r="A641" s="18">
        <v>66621</v>
      </c>
      <c r="B641" s="18" t="s">
        <v>1752</v>
      </c>
      <c r="C641" s="19" t="s">
        <v>1753</v>
      </c>
      <c r="D641" s="18" t="s">
        <v>897</v>
      </c>
      <c r="E641" s="20" t="str">
        <f>HYPERLINK("https://alsi.kz/ru/catalog/kartridzhi-dlya-lazernykh-printerov-mfu-kopirov/kartridzh-hp-cc531a/", "https://alsi.kz/ru/catalog/kartridzhi-dlya-lazernykh-printerov-mfu-kopirov/kartridzh-hp-cc531a/")</f>
        <v>https://alsi.kz/ru/catalog/kartridzhi-dlya-lazernykh-printerov-mfu-kopirov/kartridzh-hp-cc531a/</v>
      </c>
    </row>
    <row r="642" spans="1:5" outlineLevel="3">
      <c r="A642" s="18">
        <v>66622</v>
      </c>
      <c r="B642" s="18" t="s">
        <v>1754</v>
      </c>
      <c r="C642" s="19" t="s">
        <v>1755</v>
      </c>
      <c r="D642" s="18" t="s">
        <v>897</v>
      </c>
      <c r="E642" s="20" t="str">
        <f>HYPERLINK("https://alsi.kz/ru/catalog/kartridzhi-dlya-lazernykh-printerov-mfu-kopirov/kartridzh-hp-cc532a/", "https://alsi.kz/ru/catalog/kartridzhi-dlya-lazernykh-printerov-mfu-kopirov/kartridzh-hp-cc532a/")</f>
        <v>https://alsi.kz/ru/catalog/kartridzhi-dlya-lazernykh-printerov-mfu-kopirov/kartridzh-hp-cc532a/</v>
      </c>
    </row>
    <row r="643" spans="1:5" outlineLevel="3">
      <c r="A643" s="18">
        <v>73503</v>
      </c>
      <c r="B643" s="18" t="s">
        <v>1756</v>
      </c>
      <c r="C643" s="19" t="s">
        <v>1757</v>
      </c>
      <c r="D643" s="18" t="s">
        <v>1758</v>
      </c>
      <c r="E643" s="20" t="str">
        <f>HYPERLINK("https://alsi.kz/ru/catalog/kartridzhi-dlya-lazernykh-printerov-mfu-kopirov/kartridzh-hp-ce255a/", "https://alsi.kz/ru/catalog/kartridzhi-dlya-lazernykh-printerov-mfu-kopirov/kartridzh-hp-ce255a/")</f>
        <v>https://alsi.kz/ru/catalog/kartridzhi-dlya-lazernykh-printerov-mfu-kopirov/kartridzh-hp-ce255a/</v>
      </c>
    </row>
    <row r="644" spans="1:5" outlineLevel="3">
      <c r="A644" s="18">
        <v>78363</v>
      </c>
      <c r="B644" s="18" t="s">
        <v>1759</v>
      </c>
      <c r="C644" s="19" t="s">
        <v>1760</v>
      </c>
      <c r="D644" s="18" t="s">
        <v>1761</v>
      </c>
      <c r="E644" s="20" t="str">
        <f>HYPERLINK("https://alsi.kz/ru/catalog/kartridzhi-dlya-lazernykh-printerov-mfu-kopirov/kartridzh-hp-ce271a/", "https://alsi.kz/ru/catalog/kartridzhi-dlya-lazernykh-printerov-mfu-kopirov/kartridzh-hp-ce271a/")</f>
        <v>https://alsi.kz/ru/catalog/kartridzhi-dlya-lazernykh-printerov-mfu-kopirov/kartridzh-hp-ce271a/</v>
      </c>
    </row>
    <row r="645" spans="1:5" outlineLevel="3">
      <c r="A645" s="18">
        <v>78365</v>
      </c>
      <c r="B645" s="18" t="s">
        <v>1762</v>
      </c>
      <c r="C645" s="19" t="s">
        <v>1763</v>
      </c>
      <c r="D645" s="18" t="s">
        <v>1764</v>
      </c>
      <c r="E645" s="20" t="str">
        <f>HYPERLINK("https://alsi.kz/ru/catalog/kartridzhi-dlya-lazernykh-printerov-mfu-kopirov/kartridzh-hp-ce273a/", "https://alsi.kz/ru/catalog/kartridzhi-dlya-lazernykh-printerov-mfu-kopirov/kartridzh-hp-ce273a/")</f>
        <v>https://alsi.kz/ru/catalog/kartridzhi-dlya-lazernykh-printerov-mfu-kopirov/kartridzh-hp-ce273a/</v>
      </c>
    </row>
    <row r="646" spans="1:5" outlineLevel="3">
      <c r="A646" s="18">
        <v>80917</v>
      </c>
      <c r="B646" s="18" t="s">
        <v>1765</v>
      </c>
      <c r="C646" s="19" t="s">
        <v>1766</v>
      </c>
      <c r="D646" s="18" t="s">
        <v>1767</v>
      </c>
      <c r="E646" s="20" t="str">
        <f>HYPERLINK("https://alsi.kz/ru/catalog/kartridzhi-dlya-lazernykh-printerov-mfu-kopirov/kartridzh-hp-ce322a/", "https://alsi.kz/ru/catalog/kartridzhi-dlya-lazernykh-printerov-mfu-kopirov/kartridzh-hp-ce322a/")</f>
        <v>https://alsi.kz/ru/catalog/kartridzhi-dlya-lazernykh-printerov-mfu-kopirov/kartridzh-hp-ce322a/</v>
      </c>
    </row>
    <row r="647" spans="1:5" outlineLevel="3">
      <c r="A647" s="18">
        <v>154784</v>
      </c>
      <c r="B647" s="18" t="s">
        <v>1768</v>
      </c>
      <c r="C647" s="19" t="s">
        <v>1769</v>
      </c>
      <c r="D647" s="18" t="s">
        <v>1770</v>
      </c>
      <c r="E647" s="20" t="str">
        <f>HYPERLINK("https://alsi.kz/ru/catalog/kartridzhi-dlya-lazernykh-printerov-mfu-kopirov/kartridj-hp-europe-ce400x-ce400x/", "https://alsi.kz/ru/catalog/kartridzhi-dlya-lazernykh-printerov-mfu-kopirov/kartridj-hp-europe-ce400x-ce400x/")</f>
        <v>https://alsi.kz/ru/catalog/kartridzhi-dlya-lazernykh-printerov-mfu-kopirov/kartridj-hp-europe-ce400x-ce400x/</v>
      </c>
    </row>
    <row r="648" spans="1:5" outlineLevel="3">
      <c r="A648" s="18">
        <v>152980</v>
      </c>
      <c r="B648" s="18" t="s">
        <v>1771</v>
      </c>
      <c r="C648" s="19" t="s">
        <v>1772</v>
      </c>
      <c r="D648" s="18" t="s">
        <v>1773</v>
      </c>
      <c r="E648" s="20" t="str">
        <f>HYPERLINK("https://alsi.kz/ru/catalog/kartridzhi-dlya-lazernykh-printerov-mfu-kopirov/-hp-ce505d/", "https://alsi.kz/ru/catalog/kartridzhi-dlya-lazernykh-printerov-mfu-kopirov/-hp-ce505d/")</f>
        <v>https://alsi.kz/ru/catalog/kartridzhi-dlya-lazernykh-printerov-mfu-kopirov/-hp-ce505d/</v>
      </c>
    </row>
    <row r="649" spans="1:5" outlineLevel="3">
      <c r="A649" s="18">
        <v>134969</v>
      </c>
      <c r="B649" s="18" t="s">
        <v>1774</v>
      </c>
      <c r="C649" s="19" t="s">
        <v>1775</v>
      </c>
      <c r="D649" s="18" t="s">
        <v>1776</v>
      </c>
      <c r="E649" s="20" t="str">
        <f>HYPERLINK("https://alsi.kz/ru/catalog/kartridzhi-dlya-lazernykh-printerov-mfu-kopirov/kartridzh-hp-cf283a/", "https://alsi.kz/ru/catalog/kartridzhi-dlya-lazernykh-printerov-mfu-kopirov/kartridzh-hp-cf283a/")</f>
        <v>https://alsi.kz/ru/catalog/kartridzhi-dlya-lazernykh-printerov-mfu-kopirov/kartridzh-hp-cf283a/</v>
      </c>
    </row>
    <row r="650" spans="1:5" outlineLevel="3">
      <c r="A650" s="18">
        <v>217921</v>
      </c>
      <c r="B650" s="18" t="s">
        <v>1777</v>
      </c>
      <c r="C650" s="19" t="s">
        <v>1778</v>
      </c>
      <c r="D650" s="18" t="s">
        <v>1779</v>
      </c>
      <c r="E650" s="20" t="str">
        <f>HYPERLINK("https://alsi.kz/ru/catalog/kartridzhi-dlya-lazernykh-printerov-mfu-kopirov/kartridj-hp-europe-cf300ah-cf300ah/", "https://alsi.kz/ru/catalog/kartridzhi-dlya-lazernykh-printerov-mfu-kopirov/kartridj-hp-europe-cf300ah-cf300ah/")</f>
        <v>https://alsi.kz/ru/catalog/kartridzhi-dlya-lazernykh-printerov-mfu-kopirov/kartridj-hp-europe-cf300ah-cf300ah/</v>
      </c>
    </row>
    <row r="651" spans="1:5" outlineLevel="3">
      <c r="A651" s="18">
        <v>239517</v>
      </c>
      <c r="B651" s="18" t="s">
        <v>1780</v>
      </c>
      <c r="C651" s="19" t="s">
        <v>1781</v>
      </c>
      <c r="D651" s="18" t="s">
        <v>1782</v>
      </c>
      <c r="E651" s="20" t="str">
        <f>HYPERLINK("https://alsi.kz/ru/catalog/kartridzhi-dlya-lazernykh-printerov-mfu-kopirov/kartridj-hp-europe-cf301ah-cf301ah/", "https://alsi.kz/ru/catalog/kartridzhi-dlya-lazernykh-printerov-mfu-kopirov/kartridj-hp-europe-cf301ah-cf301ah/")</f>
        <v>https://alsi.kz/ru/catalog/kartridzhi-dlya-lazernykh-printerov-mfu-kopirov/kartridj-hp-europe-cf301ah-cf301ah/</v>
      </c>
    </row>
    <row r="652" spans="1:5" outlineLevel="3">
      <c r="A652" s="18">
        <v>239518</v>
      </c>
      <c r="B652" s="18" t="s">
        <v>1783</v>
      </c>
      <c r="C652" s="19" t="s">
        <v>1784</v>
      </c>
      <c r="D652" s="18" t="s">
        <v>1782</v>
      </c>
      <c r="E652" s="20" t="str">
        <f>HYPERLINK("https://alsi.kz/ru/catalog/kartridzhi-dlya-lazernykh-printerov-mfu-kopirov/kartridj-hp-europe-cf302ah-cf302ah/", "https://alsi.kz/ru/catalog/kartridzhi-dlya-lazernykh-printerov-mfu-kopirov/kartridj-hp-europe-cf302ah-cf302ah/")</f>
        <v>https://alsi.kz/ru/catalog/kartridzhi-dlya-lazernykh-printerov-mfu-kopirov/kartridj-hp-europe-cf302ah-cf302ah/</v>
      </c>
    </row>
    <row r="653" spans="1:5" outlineLevel="3">
      <c r="A653" s="18">
        <v>240778</v>
      </c>
      <c r="B653" s="18" t="s">
        <v>1785</v>
      </c>
      <c r="C653" s="19" t="s">
        <v>1786</v>
      </c>
      <c r="D653" s="18" t="s">
        <v>1787</v>
      </c>
      <c r="E653" s="20" t="str">
        <f>HYPERLINK("https://alsi.kz/ru/catalog/kartridzhi-dlya-lazernykh-printerov-mfu-kopirov/kartridj-hp-europe-cf303ah827h-contract-original-toner-cartridge-cf303ah/", "https://alsi.kz/ru/catalog/kartridzhi-dlya-lazernykh-printerov-mfu-kopirov/kartridj-hp-europe-cf303ah827h-contract-original-toner-cartridge-cf303ah/")</f>
        <v>https://alsi.kz/ru/catalog/kartridzhi-dlya-lazernykh-printerov-mfu-kopirov/kartridj-hp-europe-cf303ah827h-contract-original-toner-cartridge-cf303ah/</v>
      </c>
    </row>
    <row r="654" spans="1:5" outlineLevel="3">
      <c r="A654" s="18">
        <v>157088</v>
      </c>
      <c r="B654" s="18" t="s">
        <v>1788</v>
      </c>
      <c r="C654" s="19" t="s">
        <v>1789</v>
      </c>
      <c r="D654" s="18" t="s">
        <v>1790</v>
      </c>
      <c r="E654" s="20" t="str">
        <f>HYPERLINK("https://alsi.kz/ru/catalog/kartridzhi-dlya-lazernykh-printerov-mfu-kopirov/kartridj-hp-europe-cf412a-cf412a/", "https://alsi.kz/ru/catalog/kartridzhi-dlya-lazernykh-printerov-mfu-kopirov/kartridj-hp-europe-cf412a-cf412a/")</f>
        <v>https://alsi.kz/ru/catalog/kartridzhi-dlya-lazernykh-printerov-mfu-kopirov/kartridj-hp-europe-cf412a-cf412a/</v>
      </c>
    </row>
    <row r="655" spans="1:5" outlineLevel="3">
      <c r="A655" s="18">
        <v>157089</v>
      </c>
      <c r="B655" s="18" t="s">
        <v>1791</v>
      </c>
      <c r="C655" s="19" t="s">
        <v>1792</v>
      </c>
      <c r="D655" s="18" t="s">
        <v>1790</v>
      </c>
      <c r="E655" s="20" t="str">
        <f>HYPERLINK("https://alsi.kz/ru/catalog/kartridzhi-dlya-lazernykh-printerov-mfu-kopirov/kartridj-hp-europe-cf413a-cf413a/", "https://alsi.kz/ru/catalog/kartridzhi-dlya-lazernykh-printerov-mfu-kopirov/kartridj-hp-europe-cf413a-cf413a/")</f>
        <v>https://alsi.kz/ru/catalog/kartridzhi-dlya-lazernykh-printerov-mfu-kopirov/kartridj-hp-europe-cf413a-cf413a/</v>
      </c>
    </row>
    <row r="656" spans="1:5" outlineLevel="3">
      <c r="A656" s="18">
        <v>187240</v>
      </c>
      <c r="B656" s="18" t="s">
        <v>1793</v>
      </c>
      <c r="C656" s="19" t="s">
        <v>1794</v>
      </c>
      <c r="D656" s="18" t="s">
        <v>1795</v>
      </c>
      <c r="E656" s="20" t="str">
        <f>HYPERLINK("https://alsi.kz/ru/catalog/kartridzhi-dlya-lazernykh-printerov-mfu-kopirov/kartridj-hp-europe-cf473xc-cf473xc/", "https://alsi.kz/ru/catalog/kartridzhi-dlya-lazernykh-printerov-mfu-kopirov/kartridj-hp-europe-cf473xc-cf473xc/")</f>
        <v>https://alsi.kz/ru/catalog/kartridzhi-dlya-lazernykh-printerov-mfu-kopirov/kartridj-hp-europe-cf473xc-cf473xc/</v>
      </c>
    </row>
    <row r="657" spans="1:5" outlineLevel="3">
      <c r="A657" s="18">
        <v>188519</v>
      </c>
      <c r="B657" s="18" t="s">
        <v>1796</v>
      </c>
      <c r="C657" s="19" t="s">
        <v>1797</v>
      </c>
      <c r="D657" s="18" t="s">
        <v>897</v>
      </c>
      <c r="E657" s="20" t="str">
        <f>HYPERLINK("https://alsi.kz/ru/catalog/kartridzhi-dlya-lazernykh-printerov-mfu-kopirov/kartridj-hp-europe-cf533a205a-cf533a/", "https://alsi.kz/ru/catalog/kartridzhi-dlya-lazernykh-printerov-mfu-kopirov/kartridj-hp-europe-cf533a205a-cf533a/")</f>
        <v>https://alsi.kz/ru/catalog/kartridzhi-dlya-lazernykh-printerov-mfu-kopirov/kartridj-hp-europe-cf533a205a-cf533a/</v>
      </c>
    </row>
    <row r="658" spans="1:5" outlineLevel="3">
      <c r="A658" s="18">
        <v>179676</v>
      </c>
      <c r="B658" s="18" t="s">
        <v>1798</v>
      </c>
      <c r="C658" s="19" t="s">
        <v>1799</v>
      </c>
      <c r="D658" s="18" t="s">
        <v>1800</v>
      </c>
      <c r="E658" s="20" t="str">
        <f>HYPERLINK("https://alsi.kz/ru/catalog/kartridzhi-dlya-lazernykh-printerov-mfu-kopirov/kartridj-hp-europe-cf540a-cf540a/", "https://alsi.kz/ru/catalog/kartridzhi-dlya-lazernykh-printerov-mfu-kopirov/kartridj-hp-europe-cf540a-cf540a/")</f>
        <v>https://alsi.kz/ru/catalog/kartridzhi-dlya-lazernykh-printerov-mfu-kopirov/kartridj-hp-europe-cf540a-cf540a/</v>
      </c>
    </row>
    <row r="659" spans="1:5" outlineLevel="3">
      <c r="A659" s="18">
        <v>179677</v>
      </c>
      <c r="B659" s="18" t="s">
        <v>1801</v>
      </c>
      <c r="C659" s="19" t="s">
        <v>1802</v>
      </c>
      <c r="D659" s="18" t="s">
        <v>1803</v>
      </c>
      <c r="E659" s="20" t="str">
        <f>HYPERLINK("https://alsi.kz/ru/catalog/kartridzhi-dlya-lazernykh-printerov-mfu-kopirov/kartridj-hp-europe-cf541a-cf541a/", "https://alsi.kz/ru/catalog/kartridzhi-dlya-lazernykh-printerov-mfu-kopirov/kartridj-hp-europe-cf541a-cf541a/")</f>
        <v>https://alsi.kz/ru/catalog/kartridzhi-dlya-lazernykh-printerov-mfu-kopirov/kartridj-hp-europe-cf541a-cf541a/</v>
      </c>
    </row>
    <row r="660" spans="1:5" outlineLevel="3">
      <c r="A660" s="18">
        <v>37358</v>
      </c>
      <c r="B660" s="18" t="s">
        <v>1804</v>
      </c>
      <c r="C660" s="19" t="s">
        <v>1805</v>
      </c>
      <c r="D660" s="18" t="s">
        <v>897</v>
      </c>
      <c r="E660" s="20" t="str">
        <f>HYPERLINK("https://alsi.kz/ru/catalog/kartridzhi-dlya-lazernykh-printerov-mfu-kopirov/kartridzh-hp-q5949a/", "https://alsi.kz/ru/catalog/kartridzhi-dlya-lazernykh-printerov-mfu-kopirov/kartridzh-hp-q5949a/")</f>
        <v>https://alsi.kz/ru/catalog/kartridzhi-dlya-lazernykh-printerov-mfu-kopirov/kartridzh-hp-q5949a/</v>
      </c>
    </row>
    <row r="661" spans="1:5" outlineLevel="3">
      <c r="A661" s="18">
        <v>49243</v>
      </c>
      <c r="B661" s="18" t="s">
        <v>1806</v>
      </c>
      <c r="C661" s="19" t="s">
        <v>1807</v>
      </c>
      <c r="D661" s="18" t="s">
        <v>1808</v>
      </c>
      <c r="E661" s="20" t="str">
        <f>HYPERLINK("https://alsi.kz/ru/catalog/kartridzhi-dlya-lazernykh-printerov-mfu-kopirov/kartridj-hp-europe-q7563a-q7563a/", "https://alsi.kz/ru/catalog/kartridzhi-dlya-lazernykh-printerov-mfu-kopirov/kartridj-hp-europe-q7563a-q7563a/")</f>
        <v>https://alsi.kz/ru/catalog/kartridzhi-dlya-lazernykh-printerov-mfu-kopirov/kartridj-hp-europe-q7563a-q7563a/</v>
      </c>
    </row>
    <row r="662" spans="1:5" outlineLevel="3">
      <c r="A662" s="18">
        <v>206118</v>
      </c>
      <c r="B662" s="18" t="s">
        <v>1809</v>
      </c>
      <c r="C662" s="19" t="s">
        <v>1810</v>
      </c>
      <c r="D662" s="18" t="s">
        <v>1811</v>
      </c>
      <c r="E662" s="20" t="str">
        <f>HYPERLINK("https://alsi.kz/ru/catalog/kartridzhi-dlya-lazernykh-printerov-mfu-kopirov/kartridj-hp-europe-w2012a659a-w2012a/", "https://alsi.kz/ru/catalog/kartridzhi-dlya-lazernykh-printerov-mfu-kopirov/kartridj-hp-europe-w2012a659a-w2012a/")</f>
        <v>https://alsi.kz/ru/catalog/kartridzhi-dlya-lazernykh-printerov-mfu-kopirov/kartridj-hp-europe-w2012a659a-w2012a/</v>
      </c>
    </row>
    <row r="663" spans="1:5" outlineLevel="3">
      <c r="A663" s="18">
        <v>202708</v>
      </c>
      <c r="B663" s="18" t="s">
        <v>1812</v>
      </c>
      <c r="C663" s="19" t="s">
        <v>1813</v>
      </c>
      <c r="D663" s="18" t="s">
        <v>1814</v>
      </c>
      <c r="E663" s="20" t="str">
        <f>HYPERLINK("https://alsi.kz/ru/catalog/kartridzhi-dlya-lazernykh-printerov-mfu-kopirov/kartridj-hp-europe-w2030a415a-w2030a/", "https://alsi.kz/ru/catalog/kartridzhi-dlya-lazernykh-printerov-mfu-kopirov/kartridj-hp-europe-w2030a415a-w2030a/")</f>
        <v>https://alsi.kz/ru/catalog/kartridzhi-dlya-lazernykh-printerov-mfu-kopirov/kartridj-hp-europe-w2030a415a-w2030a/</v>
      </c>
    </row>
    <row r="664" spans="1:5" outlineLevel="3">
      <c r="A664" s="18">
        <v>202709</v>
      </c>
      <c r="B664" s="18" t="s">
        <v>1815</v>
      </c>
      <c r="C664" s="19" t="s">
        <v>1816</v>
      </c>
      <c r="D664" s="18" t="s">
        <v>1817</v>
      </c>
      <c r="E664" s="20" t="str">
        <f>HYPERLINK("https://alsi.kz/ru/catalog/kartridzhi-dlya-lazernykh-printerov-mfu-kopirov/kartridj-hp-europe-w2031a415a-w2031a/", "https://alsi.kz/ru/catalog/kartridzhi-dlya-lazernykh-printerov-mfu-kopirov/kartridj-hp-europe-w2031a415a-w2031a/")</f>
        <v>https://alsi.kz/ru/catalog/kartridzhi-dlya-lazernykh-printerov-mfu-kopirov/kartridj-hp-europe-w2031a415a-w2031a/</v>
      </c>
    </row>
    <row r="665" spans="1:5" outlineLevel="3">
      <c r="A665" s="18">
        <v>202710</v>
      </c>
      <c r="B665" s="18" t="s">
        <v>1818</v>
      </c>
      <c r="C665" s="19" t="s">
        <v>1819</v>
      </c>
      <c r="D665" s="18" t="s">
        <v>1820</v>
      </c>
      <c r="E665" s="20" t="str">
        <f>HYPERLINK("https://alsi.kz/ru/catalog/kartridzhi-dlya-lazernykh-printerov-mfu-kopirov/kartridj-hp-europe-w2032a415a-w2032a/", "https://alsi.kz/ru/catalog/kartridzhi-dlya-lazernykh-printerov-mfu-kopirov/kartridj-hp-europe-w2032a415a-w2032a/")</f>
        <v>https://alsi.kz/ru/catalog/kartridzhi-dlya-lazernykh-printerov-mfu-kopirov/kartridj-hp-europe-w2032a415a-w2032a/</v>
      </c>
    </row>
    <row r="666" spans="1:5" outlineLevel="3">
      <c r="A666" s="18">
        <v>66323</v>
      </c>
      <c r="B666" s="18">
        <v>841141</v>
      </c>
      <c r="C666" s="19" t="s">
        <v>1821</v>
      </c>
      <c r="D666" s="18" t="s">
        <v>1717</v>
      </c>
      <c r="E666" s="20" t="str">
        <f>HYPERLINK("https://alsi.kz/ru/catalog/kartridzhi-dlya-lazernykh-printerov-mfu-kopirov/kartridj-nashuatec-mpc3300-841141/", "https://alsi.kz/ru/catalog/kartridzhi-dlya-lazernykh-printerov-mfu-kopirov/kartridj-nashuatec-mpc3300-841141/")</f>
        <v>https://alsi.kz/ru/catalog/kartridzhi-dlya-lazernykh-printerov-mfu-kopirov/kartridj-nashuatec-mpc3300-841141/</v>
      </c>
    </row>
    <row r="667" spans="1:5" outlineLevel="3">
      <c r="A667" s="18">
        <v>66322</v>
      </c>
      <c r="B667" s="18">
        <v>841142</v>
      </c>
      <c r="C667" s="19" t="s">
        <v>1822</v>
      </c>
      <c r="D667" s="18" t="s">
        <v>1717</v>
      </c>
      <c r="E667" s="20" t="str">
        <f>HYPERLINK("https://alsi.kz/ru/catalog/kartridzhi-dlya-lazernykh-printerov-mfu-kopirov/kartridj-nashuatec-mpc3300-841142/", "https://alsi.kz/ru/catalog/kartridzhi-dlya-lazernykh-printerov-mfu-kopirov/kartridj-nashuatec-mpc3300-841142/")</f>
        <v>https://alsi.kz/ru/catalog/kartridzhi-dlya-lazernykh-printerov-mfu-kopirov/kartridj-nashuatec-mpc3300-841142/</v>
      </c>
    </row>
    <row r="668" spans="1:5" outlineLevel="3">
      <c r="A668" s="18">
        <v>66321</v>
      </c>
      <c r="B668" s="18">
        <v>841143</v>
      </c>
      <c r="C668" s="19" t="s">
        <v>1823</v>
      </c>
      <c r="D668" s="18" t="s">
        <v>1717</v>
      </c>
      <c r="E668" s="20" t="str">
        <f>HYPERLINK("https://alsi.kz/ru/catalog/kartridzhi-dlya-lazernykh-printerov-mfu-kopirov/kartridj-nashuatec-mpc3300-841143/", "https://alsi.kz/ru/catalog/kartridzhi-dlya-lazernykh-printerov-mfu-kopirov/kartridj-nashuatec-mpc3300-841143/")</f>
        <v>https://alsi.kz/ru/catalog/kartridzhi-dlya-lazernykh-printerov-mfu-kopirov/kartridj-nashuatec-mpc3300-841143/</v>
      </c>
    </row>
    <row r="669" spans="1:5" outlineLevel="3">
      <c r="A669" s="18">
        <v>52786</v>
      </c>
      <c r="B669" s="18" t="s">
        <v>1824</v>
      </c>
      <c r="C669" s="19" t="s">
        <v>1825</v>
      </c>
      <c r="D669" s="18" t="s">
        <v>1826</v>
      </c>
      <c r="E669" s="20" t="str">
        <f>HYPERLINK("https://alsi.kz/ru/catalog/kartridzhi-dlya-lazernykh-printerov-mfu-kopirov/kartridj-samsung-ml--1610d2-ml1610/", "https://alsi.kz/ru/catalog/kartridzhi-dlya-lazernykh-printerov-mfu-kopirov/kartridj-samsung-ml--1610d2-ml1610/")</f>
        <v>https://alsi.kz/ru/catalog/kartridzhi-dlya-lazernykh-printerov-mfu-kopirov/kartridj-samsung-ml--1610d2-ml1610/</v>
      </c>
    </row>
    <row r="670" spans="1:5" outlineLevel="3">
      <c r="A670" s="18">
        <v>52150</v>
      </c>
      <c r="B670" s="18" t="s">
        <v>1827</v>
      </c>
      <c r="C670" s="19" t="s">
        <v>1828</v>
      </c>
      <c r="D670" s="18" t="s">
        <v>1829</v>
      </c>
      <c r="E670" s="20" t="str">
        <f>HYPERLINK("https://alsi.kz/ru/catalog/kartridzhi-dlya-lazernykh-printerov-mfu-kopirov/kartridj-samsung-ml-1710-1710d3/", "https://alsi.kz/ru/catalog/kartridzhi-dlya-lazernykh-printerov-mfu-kopirov/kartridj-samsung-ml-1710-1710d3/")</f>
        <v>https://alsi.kz/ru/catalog/kartridzhi-dlya-lazernykh-printerov-mfu-kopirov/kartridj-samsung-ml-1710-1710d3/</v>
      </c>
    </row>
    <row r="671" spans="1:5" outlineLevel="3">
      <c r="A671" s="18">
        <v>67046</v>
      </c>
      <c r="B671" s="18" t="s">
        <v>1830</v>
      </c>
      <c r="C671" s="19" t="s">
        <v>1831</v>
      </c>
      <c r="D671" s="18" t="s">
        <v>955</v>
      </c>
      <c r="E671" s="20" t="str">
        <f>HYPERLINK("https://alsi.kz/ru/catalog/kartridzhi-dlya-lazernykh-printerov-mfu-kopirov/kartridj-samsung-scx-4521d3-scx-4521d3/", "https://alsi.kz/ru/catalog/kartridzhi-dlya-lazernykh-printerov-mfu-kopirov/kartridj-samsung-scx-4521d3-scx-4521d3/")</f>
        <v>https://alsi.kz/ru/catalog/kartridzhi-dlya-lazernykh-printerov-mfu-kopirov/kartridj-samsung-scx-4521d3-scx-4521d3/</v>
      </c>
    </row>
    <row r="672" spans="1:5" outlineLevel="3">
      <c r="A672" s="18">
        <v>66284</v>
      </c>
      <c r="B672" s="18" t="s">
        <v>1832</v>
      </c>
      <c r="C672" s="19" t="s">
        <v>1833</v>
      </c>
      <c r="D672" s="18" t="s">
        <v>1834</v>
      </c>
      <c r="E672" s="20" t="str">
        <f>HYPERLINK("https://alsi.kz/ru/catalog/kartridzhi-dlya-lazernykh-printerov-mfu-kopirov/kartridj-samsung-scx-d4200a-scx-d4200a/", "https://alsi.kz/ru/catalog/kartridzhi-dlya-lazernykh-printerov-mfu-kopirov/kartridj-samsung-scx-d4200a-scx-d4200a/")</f>
        <v>https://alsi.kz/ru/catalog/kartridzhi-dlya-lazernykh-printerov-mfu-kopirov/kartridj-samsung-scx-d4200a-scx-d4200a/</v>
      </c>
    </row>
    <row r="673" spans="1:5" outlineLevel="3">
      <c r="A673" s="18">
        <v>225295</v>
      </c>
      <c r="B673" s="18" t="s">
        <v>1835</v>
      </c>
      <c r="C673" s="19" t="s">
        <v>1836</v>
      </c>
      <c r="D673" s="18" t="s">
        <v>1837</v>
      </c>
      <c r="E673" s="20" t="str">
        <f>HYPERLINK("https://alsi.kz/ru/catalog/kartridzhi-dlya-lazernykh-printerov-mfu-kopirov/kartridj-ultra-cf259xbez-chipa-analog-cf259xultra/", "https://alsi.kz/ru/catalog/kartridzhi-dlya-lazernykh-printerov-mfu-kopirov/kartridj-ultra-cf259xbez-chipa-analog-cf259xultra/")</f>
        <v>https://alsi.kz/ru/catalog/kartridzhi-dlya-lazernykh-printerov-mfu-kopirov/kartridj-ultra-cf259xbez-chipa-analog-cf259xultra/</v>
      </c>
    </row>
    <row r="674" spans="1:5" outlineLevel="3">
      <c r="A674" s="18">
        <v>18170</v>
      </c>
      <c r="B674" s="18" t="s">
        <v>1838</v>
      </c>
      <c r="C674" s="19" t="s">
        <v>1839</v>
      </c>
      <c r="D674" s="18" t="s">
        <v>1840</v>
      </c>
      <c r="E674" s="20" t="str">
        <f>HYPERLINK("https://alsi.kz/ru/catalog/kartridzhi-dlya-lazernykh-printerov-mfu-kopirov/kartridj-xerox-113r00276-113r00276/", "https://alsi.kz/ru/catalog/kartridzhi-dlya-lazernykh-printerov-mfu-kopirov/kartridj-xerox-113r00276-113r00276/")</f>
        <v>https://alsi.kz/ru/catalog/kartridzhi-dlya-lazernykh-printerov-mfu-kopirov/kartridj-xerox-113r00276-113r00276/</v>
      </c>
    </row>
    <row r="675" spans="1:5" outlineLevel="3">
      <c r="A675" s="18">
        <v>41946</v>
      </c>
      <c r="B675" s="18" t="s">
        <v>1841</v>
      </c>
      <c r="C675" s="19" t="s">
        <v>1842</v>
      </c>
      <c r="D675" s="18" t="s">
        <v>1843</v>
      </c>
      <c r="E675" s="20" t="str">
        <f>HYPERLINK("https://alsi.kz/ru/catalog/kartridzhi-dlya-lazernykh-printerov-mfu-kopirov/kartridj-xerox-113r00619-113r00619/", "https://alsi.kz/ru/catalog/kartridzhi-dlya-lazernykh-printerov-mfu-kopirov/kartridj-xerox-113r00619-113r00619/")</f>
        <v>https://alsi.kz/ru/catalog/kartridzhi-dlya-lazernykh-printerov-mfu-kopirov/kartridj-xerox-113r00619-113r00619/</v>
      </c>
    </row>
    <row r="676" spans="1:5" outlineLevel="3">
      <c r="A676" s="18">
        <v>25299</v>
      </c>
      <c r="B676" s="18" t="s">
        <v>1844</v>
      </c>
      <c r="C676" s="19" t="s">
        <v>1845</v>
      </c>
      <c r="D676" s="18" t="s">
        <v>1846</v>
      </c>
      <c r="E676" s="20" t="str">
        <f>HYPERLINK("https://alsi.kz/ru/catalog/kartridzhi-dlya-lazernykh-printerov-mfu-kopirov/kartridj-xerox-p8ex-1p603p06174/", "https://alsi.kz/ru/catalog/kartridzhi-dlya-lazernykh-printerov-mfu-kopirov/kartridj-xerox-p8ex-1p603p06174/")</f>
        <v>https://alsi.kz/ru/catalog/kartridzhi-dlya-lazernykh-printerov-mfu-kopirov/kartridj-xerox-p8ex-1p603p06174/</v>
      </c>
    </row>
    <row r="677" spans="1:5" outlineLevel="3">
      <c r="A677" s="18">
        <v>195232</v>
      </c>
      <c r="B677" s="18" t="s">
        <v>1847</v>
      </c>
      <c r="C677" s="19" t="s">
        <v>1848</v>
      </c>
      <c r="D677" s="18" t="s">
        <v>1849</v>
      </c>
      <c r="E677" s="20" t="str">
        <f>HYPERLINK("https://alsi.kz/ru/catalog/kartridzhi-dlya-lazernykh-printerov-mfu-kopirov/kartridj-mak-ce255a-analog-ce255amak/", "https://alsi.kz/ru/catalog/kartridzhi-dlya-lazernykh-printerov-mfu-kopirov/kartridj-mak-ce255a-analog-ce255amak/")</f>
        <v>https://alsi.kz/ru/catalog/kartridzhi-dlya-lazernykh-printerov-mfu-kopirov/kartridj-mak-ce255a-analog-ce255amak/</v>
      </c>
    </row>
    <row r="678" spans="1:5" outlineLevel="3">
      <c r="A678" s="18">
        <v>25395</v>
      </c>
      <c r="B678" s="18" t="s">
        <v>1850</v>
      </c>
      <c r="C678" s="19" t="s">
        <v>1851</v>
      </c>
      <c r="D678" s="18" t="s">
        <v>1852</v>
      </c>
      <c r="E678" s="20" t="str">
        <f>HYPERLINK("https://alsi.kz/ru/catalog/kartridzhi-dlya-lazernykh-printerov-mfu-kopirov/kopirovalnyy-kartridj-xerox-013r00551-013r00551/", "https://alsi.kz/ru/catalog/kartridzhi-dlya-lazernykh-printerov-mfu-kopirov/kopirovalnyy-kartridj-xerox-013r00551-013r00551/")</f>
        <v>https://alsi.kz/ru/catalog/kartridzhi-dlya-lazernykh-printerov-mfu-kopirov/kopirovalnyy-kartridj-xerox-013r00551-013r00551/</v>
      </c>
    </row>
    <row r="679" spans="1:5" outlineLevel="3">
      <c r="A679" s="18">
        <v>34548</v>
      </c>
      <c r="B679" s="18" t="s">
        <v>1853</v>
      </c>
      <c r="C679" s="19" t="s">
        <v>1854</v>
      </c>
      <c r="D679" s="18" t="s">
        <v>1855</v>
      </c>
      <c r="E679" s="20" t="str">
        <f>HYPERLINK("https://alsi.kz/ru/catalog/kartridzhi-dlya-lazernykh-printerov-mfu-kopirov/kopirovalnyy-kartridj-xerox-013r00553-013r00553/", "https://alsi.kz/ru/catalog/kartridzhi-dlya-lazernykh-printerov-mfu-kopirov/kopirovalnyy-kartridj-xerox-013r00553-013r00553/")</f>
        <v>https://alsi.kz/ru/catalog/kartridzhi-dlya-lazernykh-printerov-mfu-kopirov/kopirovalnyy-kartridj-xerox-013r00553-013r00553/</v>
      </c>
    </row>
    <row r="680" spans="1:5" outlineLevel="3">
      <c r="A680" s="18">
        <v>40140</v>
      </c>
      <c r="B680" s="18" t="s">
        <v>1856</v>
      </c>
      <c r="C680" s="19" t="s">
        <v>1857</v>
      </c>
      <c r="D680" s="18" t="s">
        <v>1858</v>
      </c>
      <c r="E680" s="20" t="str">
        <f>HYPERLINK("https://alsi.kz/ru/catalog/kartridzhi-dlya-lazernykh-printerov-mfu-kopirov/kopirovalnyy-kartridj-xerox-113r00495-113r00495/", "https://alsi.kz/ru/catalog/kartridzhi-dlya-lazernykh-printerov-mfu-kopirov/kopirovalnyy-kartridj-xerox-113r00495-113r00495/")</f>
        <v>https://alsi.kz/ru/catalog/kartridzhi-dlya-lazernykh-printerov-mfu-kopirov/kopirovalnyy-kartridj-xerox-113r00495-113r00495/</v>
      </c>
    </row>
    <row r="681" spans="1:5" outlineLevel="3">
      <c r="A681" s="18">
        <v>46207</v>
      </c>
      <c r="B681" s="18" t="s">
        <v>1859</v>
      </c>
      <c r="C681" s="19" t="s">
        <v>1860</v>
      </c>
      <c r="D681" s="18" t="s">
        <v>1861</v>
      </c>
      <c r="E681" s="20" t="str">
        <f>HYPERLINK("https://alsi.kz/ru/catalog/kartridzhi-dlya-lazernykh-printerov-mfu-kopirov/kopirovalnyy-kartridj-xerox-phaser-6k-106r00646/", "https://alsi.kz/ru/catalog/kartridzhi-dlya-lazernykh-printerov-mfu-kopirov/kopirovalnyy-kartridj-xerox-phaser-6k-106r00646/")</f>
        <v>https://alsi.kz/ru/catalog/kartridzhi-dlya-lazernykh-printerov-mfu-kopirov/kopirovalnyy-kartridj-xerox-phaser-6k-106r00646/</v>
      </c>
    </row>
    <row r="682" spans="1:5" outlineLevel="3">
      <c r="A682" s="18">
        <v>158662</v>
      </c>
      <c r="B682" s="18" t="s">
        <v>1862</v>
      </c>
      <c r="C682" s="19" t="s">
        <v>1863</v>
      </c>
      <c r="D682" s="18" t="s">
        <v>1662</v>
      </c>
      <c r="E682" s="20" t="str">
        <f>HYPERLINK("https://alsi.kz/ru/catalog/kartridzhi-dlya-lazernykh-printerov-mfu-kopirov/print-kartridj-xerox-101r00474-101r00474/", "https://alsi.kz/ru/catalog/kartridzhi-dlya-lazernykh-printerov-mfu-kopirov/print-kartridj-xerox-101r00474-101r00474/")</f>
        <v>https://alsi.kz/ru/catalog/kartridzhi-dlya-lazernykh-printerov-mfu-kopirov/print-kartridj-xerox-101r00474-101r00474/</v>
      </c>
    </row>
    <row r="683" spans="1:5" outlineLevel="3">
      <c r="A683" s="18">
        <v>46236</v>
      </c>
      <c r="B683" s="18" t="s">
        <v>1864</v>
      </c>
      <c r="C683" s="19" t="s">
        <v>1865</v>
      </c>
      <c r="D683" s="18" t="s">
        <v>1866</v>
      </c>
      <c r="E683" s="20" t="str">
        <f>HYPERLINK("https://alsi.kz/ru/catalog/kartridzhi-dlya-lazernykh-printerov-mfu-kopirov/print-kartridj-xerox-2125-113r00445/", "https://alsi.kz/ru/catalog/kartridzhi-dlya-lazernykh-printerov-mfu-kopirov/print-kartridj-xerox-2125-113r00445/")</f>
        <v>https://alsi.kz/ru/catalog/kartridzhi-dlya-lazernykh-printerov-mfu-kopirov/print-kartridj-xerox-2125-113r00445/</v>
      </c>
    </row>
    <row r="684" spans="1:5" outlineLevel="3">
      <c r="A684" s="18">
        <v>26739</v>
      </c>
      <c r="B684" s="18" t="s">
        <v>1867</v>
      </c>
      <c r="C684" s="19" t="s">
        <v>1868</v>
      </c>
      <c r="D684" s="18" t="s">
        <v>1869</v>
      </c>
      <c r="E684" s="20" t="str">
        <f>HYPERLINK("https://alsi.kz/ru/catalog/kartridzhi-dlya-lazernykh-printerov-mfu-kopirov/print-kartridj-xerox-p8ex-113r00296/", "https://alsi.kz/ru/catalog/kartridzhi-dlya-lazernykh-printerov-mfu-kopirov/print-kartridj-xerox-p8ex-113r00296/")</f>
        <v>https://alsi.kz/ru/catalog/kartridzhi-dlya-lazernykh-printerov-mfu-kopirov/print-kartridj-xerox-p8ex-113r00296/</v>
      </c>
    </row>
    <row r="685" spans="1:5" outlineLevel="3">
      <c r="A685" s="18">
        <v>102027</v>
      </c>
      <c r="B685" s="18" t="s">
        <v>1870</v>
      </c>
      <c r="C685" s="19" t="s">
        <v>1871</v>
      </c>
      <c r="D685" s="18" t="s">
        <v>1872</v>
      </c>
      <c r="E685" s="20" t="str">
        <f>HYPERLINK("https://alsi.kz/ru/catalog/kartridzhi-dlya-lazernykh-printerov-mfu-kopirov/toner-kartridj-epson-c13s050038-c13s050038/", "https://alsi.kz/ru/catalog/kartridzhi-dlya-lazernykh-printerov-mfu-kopirov/toner-kartridj-epson-c13s050038-c13s050038/")</f>
        <v>https://alsi.kz/ru/catalog/kartridzhi-dlya-lazernykh-printerov-mfu-kopirov/toner-kartridj-epson-c13s050038-c13s050038/</v>
      </c>
    </row>
    <row r="686" spans="1:5" outlineLevel="3">
      <c r="A686" s="18">
        <v>102028</v>
      </c>
      <c r="B686" s="18" t="s">
        <v>1873</v>
      </c>
      <c r="C686" s="19" t="s">
        <v>1874</v>
      </c>
      <c r="D686" s="18" t="s">
        <v>1875</v>
      </c>
      <c r="E686" s="20" t="str">
        <f>HYPERLINK("https://alsi.kz/ru/catalog/kartridzhi-dlya-lazernykh-printerov-mfu-kopirov/toner-kartridj-epson-c13s050040-c13s050040/", "https://alsi.kz/ru/catalog/kartridzhi-dlya-lazernykh-printerov-mfu-kopirov/toner-kartridj-epson-c13s050040-c13s050040/")</f>
        <v>https://alsi.kz/ru/catalog/kartridzhi-dlya-lazernykh-printerov-mfu-kopirov/toner-kartridj-epson-c13s050040-c13s050040/</v>
      </c>
    </row>
    <row r="687" spans="1:5" outlineLevel="3">
      <c r="A687" s="18">
        <v>102029</v>
      </c>
      <c r="B687" s="18" t="s">
        <v>1876</v>
      </c>
      <c r="C687" s="19" t="s">
        <v>1877</v>
      </c>
      <c r="D687" s="18" t="s">
        <v>1875</v>
      </c>
      <c r="E687" s="20" t="str">
        <f>HYPERLINK("https://alsi.kz/ru/catalog/kartridzhi-dlya-lazernykh-printerov-mfu-kopirov/toner-kartridj-epson-c13s050041-c13s050041/", "https://alsi.kz/ru/catalog/kartridzhi-dlya-lazernykh-printerov-mfu-kopirov/toner-kartridj-epson-c13s050041-c13s050041/")</f>
        <v>https://alsi.kz/ru/catalog/kartridzhi-dlya-lazernykh-printerov-mfu-kopirov/toner-kartridj-epson-c13s050041-c13s050041/</v>
      </c>
    </row>
    <row r="688" spans="1:5" outlineLevel="3">
      <c r="A688" s="18">
        <v>102030</v>
      </c>
      <c r="B688" s="18" t="s">
        <v>1878</v>
      </c>
      <c r="C688" s="19" t="s">
        <v>1879</v>
      </c>
      <c r="D688" s="18" t="s">
        <v>1880</v>
      </c>
      <c r="E688" s="20" t="str">
        <f>HYPERLINK("https://alsi.kz/ru/catalog/kartridzhi-dlya-lazernykh-printerov-mfu-kopirov/toner-kartridj-epson-c13s050097-c13s050097/", "https://alsi.kz/ru/catalog/kartridzhi-dlya-lazernykh-printerov-mfu-kopirov/toner-kartridj-epson-c13s050097-c13s050097/")</f>
        <v>https://alsi.kz/ru/catalog/kartridzhi-dlya-lazernykh-printerov-mfu-kopirov/toner-kartridj-epson-c13s050097-c13s050097/</v>
      </c>
    </row>
    <row r="689" spans="1:5" outlineLevel="3">
      <c r="A689" s="18">
        <v>102031</v>
      </c>
      <c r="B689" s="18" t="s">
        <v>1881</v>
      </c>
      <c r="C689" s="19" t="s">
        <v>1882</v>
      </c>
      <c r="D689" s="18" t="s">
        <v>1880</v>
      </c>
      <c r="E689" s="20" t="str">
        <f>HYPERLINK("https://alsi.kz/ru/catalog/kartridzhi-dlya-lazernykh-printerov-mfu-kopirov/toner-kartridj-epson-c13s050098-c13s050098/", "https://alsi.kz/ru/catalog/kartridzhi-dlya-lazernykh-printerov-mfu-kopirov/toner-kartridj-epson-c13s050098-c13s050098/")</f>
        <v>https://alsi.kz/ru/catalog/kartridzhi-dlya-lazernykh-printerov-mfu-kopirov/toner-kartridj-epson-c13s050098-c13s050098/</v>
      </c>
    </row>
    <row r="690" spans="1:5" outlineLevel="3">
      <c r="A690" s="18">
        <v>102032</v>
      </c>
      <c r="B690" s="18" t="s">
        <v>1883</v>
      </c>
      <c r="C690" s="19" t="s">
        <v>1884</v>
      </c>
      <c r="D690" s="18" t="s">
        <v>1880</v>
      </c>
      <c r="E690" s="20" t="str">
        <f>HYPERLINK("https://alsi.kz/ru/catalog/kartridzhi-dlya-lazernykh-printerov-mfu-kopirov/toner-kartridj-epson-c13s050099-c13s050099/", "https://alsi.kz/ru/catalog/kartridzhi-dlya-lazernykh-printerov-mfu-kopirov/toner-kartridj-epson-c13s050099-c13s050099/")</f>
        <v>https://alsi.kz/ru/catalog/kartridzhi-dlya-lazernykh-printerov-mfu-kopirov/toner-kartridj-epson-c13s050099-c13s050099/</v>
      </c>
    </row>
    <row r="691" spans="1:5" outlineLevel="3">
      <c r="A691" s="18">
        <v>102033</v>
      </c>
      <c r="B691" s="18" t="s">
        <v>1885</v>
      </c>
      <c r="C691" s="19" t="s">
        <v>1886</v>
      </c>
      <c r="D691" s="18" t="s">
        <v>1887</v>
      </c>
      <c r="E691" s="20" t="str">
        <f>HYPERLINK("https://alsi.kz/ru/catalog/kartridzhi-dlya-lazernykh-printerov-mfu-kopirov/toner-kartridj-epson-c13s050100-c13s050100/", "https://alsi.kz/ru/catalog/kartridzhi-dlya-lazernykh-printerov-mfu-kopirov/toner-kartridj-epson-c13s050100-c13s050100/")</f>
        <v>https://alsi.kz/ru/catalog/kartridzhi-dlya-lazernykh-printerov-mfu-kopirov/toner-kartridj-epson-c13s050100-c13s050100/</v>
      </c>
    </row>
    <row r="692" spans="1:5" outlineLevel="3">
      <c r="A692" s="18">
        <v>102038</v>
      </c>
      <c r="B692" s="18" t="s">
        <v>1888</v>
      </c>
      <c r="C692" s="19" t="s">
        <v>1889</v>
      </c>
      <c r="D692" s="18" t="s">
        <v>1890</v>
      </c>
      <c r="E692" s="20" t="str">
        <f>HYPERLINK("https://alsi.kz/ru/catalog/kartridzhi-dlya-lazernykh-printerov-mfu-kopirov/toner-kartridj-epson-c13s050187-c13s050187/", "https://alsi.kz/ru/catalog/kartridzhi-dlya-lazernykh-printerov-mfu-kopirov/toner-kartridj-epson-c13s050187-c13s050187/")</f>
        <v>https://alsi.kz/ru/catalog/kartridzhi-dlya-lazernykh-printerov-mfu-kopirov/toner-kartridj-epson-c13s050187-c13s050187/</v>
      </c>
    </row>
    <row r="693" spans="1:5" outlineLevel="3">
      <c r="A693" s="18">
        <v>102039</v>
      </c>
      <c r="B693" s="18" t="s">
        <v>1891</v>
      </c>
      <c r="C693" s="19" t="s">
        <v>1892</v>
      </c>
      <c r="D693" s="18" t="s">
        <v>1890</v>
      </c>
      <c r="E693" s="20" t="str">
        <f>HYPERLINK("https://alsi.kz/ru/catalog/kartridzhi-dlya-lazernykh-printerov-mfu-kopirov/toner-kartridj-epson-c13s050188-c13s050188/", "https://alsi.kz/ru/catalog/kartridzhi-dlya-lazernykh-printerov-mfu-kopirov/toner-kartridj-epson-c13s050188-c13s050188/")</f>
        <v>https://alsi.kz/ru/catalog/kartridzhi-dlya-lazernykh-printerov-mfu-kopirov/toner-kartridj-epson-c13s050188-c13s050188/</v>
      </c>
    </row>
    <row r="694" spans="1:5" outlineLevel="3">
      <c r="A694" s="18">
        <v>102040</v>
      </c>
      <c r="B694" s="18" t="s">
        <v>1893</v>
      </c>
      <c r="C694" s="19" t="s">
        <v>1894</v>
      </c>
      <c r="D694" s="18" t="s">
        <v>1890</v>
      </c>
      <c r="E694" s="20" t="str">
        <f>HYPERLINK("https://alsi.kz/ru/catalog/kartridzhi-dlya-lazernykh-printerov-mfu-kopirov/toner-kartridj-epson-c13s050189-c13s050189/", "https://alsi.kz/ru/catalog/kartridzhi-dlya-lazernykh-printerov-mfu-kopirov/toner-kartridj-epson-c13s050189-c13s050189/")</f>
        <v>https://alsi.kz/ru/catalog/kartridzhi-dlya-lazernykh-printerov-mfu-kopirov/toner-kartridj-epson-c13s050189-c13s050189/</v>
      </c>
    </row>
    <row r="695" spans="1:5" outlineLevel="3">
      <c r="A695" s="18">
        <v>102041</v>
      </c>
      <c r="B695" s="18" t="s">
        <v>1895</v>
      </c>
      <c r="C695" s="19" t="s">
        <v>1896</v>
      </c>
      <c r="D695" s="18" t="s">
        <v>1897</v>
      </c>
      <c r="E695" s="20" t="str">
        <f>HYPERLINK("https://alsi.kz/ru/catalog/kartridzhi-dlya-lazernykh-printerov-mfu-kopirov/toner-kartridj-epson-c13s050190-c13s050190/", "https://alsi.kz/ru/catalog/kartridzhi-dlya-lazernykh-printerov-mfu-kopirov/toner-kartridj-epson-c13s050190-c13s050190/")</f>
        <v>https://alsi.kz/ru/catalog/kartridzhi-dlya-lazernykh-printerov-mfu-kopirov/toner-kartridj-epson-c13s050190-c13s050190/</v>
      </c>
    </row>
    <row r="696" spans="1:5" outlineLevel="3">
      <c r="A696" s="18">
        <v>102044</v>
      </c>
      <c r="B696" s="18" t="s">
        <v>1898</v>
      </c>
      <c r="C696" s="19" t="s">
        <v>1899</v>
      </c>
      <c r="D696" s="18" t="s">
        <v>1900</v>
      </c>
      <c r="E696" s="20" t="str">
        <f>HYPERLINK("https://alsi.kz/ru/catalog/kartridzhi-dlya-lazernykh-printerov-mfu-kopirov/toner-kartridj-epson-c13s050210-c13s050210/", "https://alsi.kz/ru/catalog/kartridzhi-dlya-lazernykh-printerov-mfu-kopirov/toner-kartridj-epson-c13s050210-c13s050210/")</f>
        <v>https://alsi.kz/ru/catalog/kartridzhi-dlya-lazernykh-printerov-mfu-kopirov/toner-kartridj-epson-c13s050210-c13s050210/</v>
      </c>
    </row>
    <row r="697" spans="1:5" outlineLevel="3">
      <c r="A697" s="18">
        <v>102045</v>
      </c>
      <c r="B697" s="18" t="s">
        <v>1901</v>
      </c>
      <c r="C697" s="19" t="s">
        <v>1902</v>
      </c>
      <c r="D697" s="18" t="s">
        <v>1900</v>
      </c>
      <c r="E697" s="20" t="str">
        <f>HYPERLINK("https://alsi.kz/ru/catalog/kartridzhi-dlya-lazernykh-printerov-mfu-kopirov/toner-kartridj-epson-c13s050211-c13s050211/", "https://alsi.kz/ru/catalog/kartridzhi-dlya-lazernykh-printerov-mfu-kopirov/toner-kartridj-epson-c13s050211-c13s050211/")</f>
        <v>https://alsi.kz/ru/catalog/kartridzhi-dlya-lazernykh-printerov-mfu-kopirov/toner-kartridj-epson-c13s050211-c13s050211/</v>
      </c>
    </row>
    <row r="698" spans="1:5" outlineLevel="3">
      <c r="A698" s="18">
        <v>102046</v>
      </c>
      <c r="B698" s="18" t="s">
        <v>1903</v>
      </c>
      <c r="C698" s="19" t="s">
        <v>1904</v>
      </c>
      <c r="D698" s="18" t="s">
        <v>1900</v>
      </c>
      <c r="E698" s="20" t="str">
        <f>HYPERLINK("https://alsi.kz/ru/catalog/kartridzhi-dlya-lazernykh-printerov-mfu-kopirov/toner-kartridj-epson-c13s050212-c13s050212/", "https://alsi.kz/ru/catalog/kartridzhi-dlya-lazernykh-printerov-mfu-kopirov/toner-kartridj-epson-c13s050212-c13s050212/")</f>
        <v>https://alsi.kz/ru/catalog/kartridzhi-dlya-lazernykh-printerov-mfu-kopirov/toner-kartridj-epson-c13s050212-c13s050212/</v>
      </c>
    </row>
    <row r="699" spans="1:5" outlineLevel="3">
      <c r="A699" s="18">
        <v>102047</v>
      </c>
      <c r="B699" s="18" t="s">
        <v>1905</v>
      </c>
      <c r="C699" s="19" t="s">
        <v>1906</v>
      </c>
      <c r="D699" s="18" t="s">
        <v>1907</v>
      </c>
      <c r="E699" s="20" t="str">
        <f>HYPERLINK("https://alsi.kz/ru/catalog/kartridzhi-dlya-lazernykh-printerov-mfu-kopirov/toner-kartridj-epson-c13s050213-c13s050213/", "https://alsi.kz/ru/catalog/kartridzhi-dlya-lazernykh-printerov-mfu-kopirov/toner-kartridj-epson-c13s050213-c13s050213/")</f>
        <v>https://alsi.kz/ru/catalog/kartridzhi-dlya-lazernykh-printerov-mfu-kopirov/toner-kartridj-epson-c13s050213-c13s050213/</v>
      </c>
    </row>
    <row r="700" spans="1:5" outlineLevel="3">
      <c r="A700" s="18">
        <v>102048</v>
      </c>
      <c r="B700" s="18" t="s">
        <v>1908</v>
      </c>
      <c r="C700" s="19" t="s">
        <v>1909</v>
      </c>
      <c r="D700" s="18" t="s">
        <v>1910</v>
      </c>
      <c r="E700" s="20" t="str">
        <f>HYPERLINK("https://alsi.kz/ru/catalog/kartridzhi-dlya-lazernykh-printerov-mfu-kopirov/toner-kartridj-epson-c13s050226-c13s050226/", "https://alsi.kz/ru/catalog/kartridzhi-dlya-lazernykh-printerov-mfu-kopirov/toner-kartridj-epson-c13s050226-c13s050226/")</f>
        <v>https://alsi.kz/ru/catalog/kartridzhi-dlya-lazernykh-printerov-mfu-kopirov/toner-kartridj-epson-c13s050226-c13s050226/</v>
      </c>
    </row>
    <row r="701" spans="1:5" outlineLevel="3">
      <c r="A701" s="18">
        <v>102049</v>
      </c>
      <c r="B701" s="18" t="s">
        <v>1911</v>
      </c>
      <c r="C701" s="19" t="s">
        <v>1912</v>
      </c>
      <c r="D701" s="18" t="s">
        <v>1910</v>
      </c>
      <c r="E701" s="20" t="str">
        <f>HYPERLINK("https://alsi.kz/ru/catalog/kartridzhi-dlya-lazernykh-printerov-mfu-kopirov/toner-kartridj-epson-c13s050227-c13s050227/", "https://alsi.kz/ru/catalog/kartridzhi-dlya-lazernykh-printerov-mfu-kopirov/toner-kartridj-epson-c13s050227-c13s050227/")</f>
        <v>https://alsi.kz/ru/catalog/kartridzhi-dlya-lazernykh-printerov-mfu-kopirov/toner-kartridj-epson-c13s050227-c13s050227/</v>
      </c>
    </row>
    <row r="702" spans="1:5" outlineLevel="3">
      <c r="A702" s="18">
        <v>102050</v>
      </c>
      <c r="B702" s="18" t="s">
        <v>1913</v>
      </c>
      <c r="C702" s="19" t="s">
        <v>1914</v>
      </c>
      <c r="D702" s="18" t="s">
        <v>1910</v>
      </c>
      <c r="E702" s="20" t="str">
        <f>HYPERLINK("https://alsi.kz/ru/catalog/kartridzhi-dlya-lazernykh-printerov-mfu-kopirov/toner-kartridj-epson-c13s050228-c13s050228/", "https://alsi.kz/ru/catalog/kartridzhi-dlya-lazernykh-printerov-mfu-kopirov/toner-kartridj-epson-c13s050228-c13s050228/")</f>
        <v>https://alsi.kz/ru/catalog/kartridzhi-dlya-lazernykh-printerov-mfu-kopirov/toner-kartridj-epson-c13s050228-c13s050228/</v>
      </c>
    </row>
    <row r="703" spans="1:5" outlineLevel="3">
      <c r="A703" s="18">
        <v>240202</v>
      </c>
      <c r="B703" s="18" t="s">
        <v>1915</v>
      </c>
      <c r="C703" s="19" t="s">
        <v>1916</v>
      </c>
      <c r="D703" s="18" t="s">
        <v>1917</v>
      </c>
      <c r="E703" s="20" t="str">
        <f>HYPERLINK("https://alsi.kz/ru/catalog/kartridzhi-dlya-lazernykh-printerov-mfu-kopirov/toner-kartridj-hp-europe-145a-w1450a/", "https://alsi.kz/ru/catalog/kartridzhi-dlya-lazernykh-printerov-mfu-kopirov/toner-kartridj-hp-europe-145a-w1450a/")</f>
        <v>https://alsi.kz/ru/catalog/kartridzhi-dlya-lazernykh-printerov-mfu-kopirov/toner-kartridj-hp-europe-145a-w1450a/</v>
      </c>
    </row>
    <row r="704" spans="1:5" outlineLevel="3">
      <c r="A704" s="18">
        <v>137769</v>
      </c>
      <c r="B704" s="18" t="s">
        <v>1918</v>
      </c>
      <c r="C704" s="19" t="s">
        <v>1919</v>
      </c>
      <c r="D704" s="18" t="s">
        <v>897</v>
      </c>
      <c r="E704" s="20" t="str">
        <f>HYPERLINK("https://alsi.kz/ru/catalog/kartridzhi-dlya-lazernykh-printerov-mfu-kopirov/toner-kartridj-xerox-haser-3610wc-3615dn-106r02732/", "https://alsi.kz/ru/catalog/kartridzhi-dlya-lazernykh-printerov-mfu-kopirov/toner-kartridj-xerox-haser-3610wc-3615dn-106r02732/")</f>
        <v>https://alsi.kz/ru/catalog/kartridzhi-dlya-lazernykh-printerov-mfu-kopirov/toner-kartridj-xerox-haser-3610wc-3615dn-106r02732/</v>
      </c>
    </row>
    <row r="705" spans="1:5" outlineLevel="2">
      <c r="A705" s="15" t="s">
        <v>1920</v>
      </c>
      <c r="B705" s="16"/>
      <c r="C705" s="16"/>
      <c r="D705" s="17"/>
      <c r="E705" s="14" t="str">
        <f>HYPERLINK("http://alsi.kz/ru/catalog/kartridzhi-dlya-matrichnykh-printerov/", "http://alsi.kz/ru/catalog/kartridzhi-dlya-matrichnykh-printerov/")</f>
        <v>http://alsi.kz/ru/catalog/kartridzhi-dlya-matrichnykh-printerov/</v>
      </c>
    </row>
    <row r="706" spans="1:5" outlineLevel="3">
      <c r="A706" s="18">
        <v>65569</v>
      </c>
      <c r="B706" s="18" t="s">
        <v>1921</v>
      </c>
      <c r="C706" s="19" t="s">
        <v>1922</v>
      </c>
      <c r="D706" s="18" t="s">
        <v>1923</v>
      </c>
      <c r="E706" s="20" t="str">
        <f>HYPERLINK("https://alsi.kz/ru/catalog/kartridzhi-dlya-matrichnykh-printerov/kartridj-epson-c13s015445ba-c13s015445ba/", "https://alsi.kz/ru/catalog/kartridzhi-dlya-matrichnykh-printerov/kartridj-epson-c13s015445ba-c13s015445ba/")</f>
        <v>https://alsi.kz/ru/catalog/kartridzhi-dlya-matrichnykh-printerov/kartridj-epson-c13s015445ba-c13s015445ba/</v>
      </c>
    </row>
    <row r="707" spans="1:5" outlineLevel="3">
      <c r="A707" s="18">
        <v>67444</v>
      </c>
      <c r="B707" s="18" t="s">
        <v>1924</v>
      </c>
      <c r="C707" s="19" t="s">
        <v>1925</v>
      </c>
      <c r="D707" s="18" t="s">
        <v>1926</v>
      </c>
      <c r="E707" s="20" t="str">
        <f>HYPERLINK("https://alsi.kz/ru/catalog/kartridzhi-dlya-matrichnykh-printerov/kartridj-epson-lx100-2999rd/", "https://alsi.kz/ru/catalog/kartridzhi-dlya-matrichnykh-printerov/kartridj-epson-lx100-2999rd/")</f>
        <v>https://alsi.kz/ru/catalog/kartridzhi-dlya-matrichnykh-printerov/kartridj-epson-lx100-2999rd/</v>
      </c>
    </row>
    <row r="708" spans="1:5" outlineLevel="3">
      <c r="A708" s="18">
        <v>60727</v>
      </c>
      <c r="B708" s="18" t="s">
        <v>1927</v>
      </c>
      <c r="C708" s="19" t="s">
        <v>1928</v>
      </c>
      <c r="D708" s="18" t="s">
        <v>1929</v>
      </c>
      <c r="E708" s="20" t="str">
        <f>HYPERLINK("https://alsi.kz/ru/catalog/kartridzhi-dlya-matrichnykh-printerov/kartridj-mt-62156218-mt-6215/", "https://alsi.kz/ru/catalog/kartridzhi-dlya-matrichnykh-printerov/kartridj-mt-62156218-mt-6215/")</f>
        <v>https://alsi.kz/ru/catalog/kartridzhi-dlya-matrichnykh-printerov/kartridj-mt-62156218-mt-6215/</v>
      </c>
    </row>
    <row r="709" spans="1:5" outlineLevel="3">
      <c r="A709" s="18">
        <v>59460</v>
      </c>
      <c r="B709" s="18" t="s">
        <v>1930</v>
      </c>
      <c r="C709" s="19" t="s">
        <v>1931</v>
      </c>
      <c r="D709" s="18" t="s">
        <v>1932</v>
      </c>
      <c r="E709" s="20" t="str">
        <f>HYPERLINK("https://alsi.kz/ru/catalog/kartridzhi-dlya-matrichnykh-printerov/kartridj-oki-microline-ml55205521559055915500-ml5520/", "https://alsi.kz/ru/catalog/kartridzhi-dlya-matrichnykh-printerov/kartridj-oki-microline-ml55205521559055915500-ml5520/")</f>
        <v>https://alsi.kz/ru/catalog/kartridzhi-dlya-matrichnykh-printerov/kartridj-oki-microline-ml55205521559055915500-ml5520/</v>
      </c>
    </row>
    <row r="710" spans="1:5" outlineLevel="3">
      <c r="A710" s="18">
        <v>28809</v>
      </c>
      <c r="B710" s="18"/>
      <c r="C710" s="19" t="s">
        <v>1933</v>
      </c>
      <c r="D710" s="18" t="s">
        <v>1934</v>
      </c>
      <c r="E710" s="20" t="str">
        <f>HYPERLINK("https://alsi.kz/ru/catalog/kartridzhi-dlya-matrichnykh-printerov/kartridj-okidata-ml-520521590591-/", "https://alsi.kz/ru/catalog/kartridzhi-dlya-matrichnykh-printerov/kartridj-okidata-ml-520521590591-/")</f>
        <v>https://alsi.kz/ru/catalog/kartridzhi-dlya-matrichnykh-printerov/kartridj-okidata-ml-520521590591-/</v>
      </c>
    </row>
    <row r="711" spans="1:5" outlineLevel="3">
      <c r="A711" s="18">
        <v>4949</v>
      </c>
      <c r="B711" s="18" t="s">
        <v>1935</v>
      </c>
      <c r="C711" s="19" t="s">
        <v>1936</v>
      </c>
      <c r="D711" s="18" t="s">
        <v>1937</v>
      </c>
      <c r="E711" s="20" t="str">
        <f>HYPERLINK("https://alsi.kz/ru/catalog/kartridzhi-dlya-matrichnykh-printerov/kartridj-panasonic-kx-p459-kx-p459/", "https://alsi.kz/ru/catalog/kartridzhi-dlya-matrichnykh-printerov/kartridj-panasonic-kx-p459-kx-p459/")</f>
        <v>https://alsi.kz/ru/catalog/kartridzhi-dlya-matrichnykh-printerov/kartridj-panasonic-kx-p459-kx-p459/</v>
      </c>
    </row>
    <row r="712" spans="1:5" outlineLevel="3">
      <c r="A712" s="18">
        <v>51571</v>
      </c>
      <c r="B712" s="18" t="s">
        <v>1938</v>
      </c>
      <c r="C712" s="19" t="s">
        <v>1939</v>
      </c>
      <c r="D712" s="18" t="s">
        <v>1940</v>
      </c>
      <c r="E712" s="20" t="str">
        <f>HYPERLINK("https://alsi.kz/ru/catalog/kartridzhi-dlya-matrichnykh-printerov/kartridj-lentochnyy-epson-dfx-50008000lq-8766-lomond-2884fn-l0201002/", "https://alsi.kz/ru/catalog/kartridzhi-dlya-matrichnykh-printerov/kartridj-lentochnyy-epson-dfx-50008000lq-8766-lomond-2884fn-l0201002/")</f>
        <v>https://alsi.kz/ru/catalog/kartridzhi-dlya-matrichnykh-printerov/kartridj-lentochnyy-epson-dfx-50008000lq-8766-lomond-2884fn-l0201002/</v>
      </c>
    </row>
    <row r="713" spans="1:5" outlineLevel="3">
      <c r="A713" s="18">
        <v>56699</v>
      </c>
      <c r="B713" s="18" t="s">
        <v>1941</v>
      </c>
      <c r="C713" s="19" t="s">
        <v>1942</v>
      </c>
      <c r="D713" s="18" t="s">
        <v>1943</v>
      </c>
      <c r="E713" s="20" t="str">
        <f>HYPERLINK("https://alsi.kz/ru/catalog/kartridzhi-dlya-matrichnykh-printerov/kartridj-lentochnyy-epson-lq-2070217021802080fx21702180-c13s015086-lomond-c13s015086/", "https://alsi.kz/ru/catalog/kartridzhi-dlya-matrichnykh-printerov/kartridj-lentochnyy-epson-lq-2070217021802080fx21702180-c13s015086-lomond-c13s015086/")</f>
        <v>https://alsi.kz/ru/catalog/kartridzhi-dlya-matrichnykh-printerov/kartridj-lentochnyy-epson-lq-2070217021802080fx21702180-c13s015086-lomond-c13s015086/</v>
      </c>
    </row>
    <row r="714" spans="1:5" outlineLevel="3">
      <c r="A714" s="18">
        <v>75</v>
      </c>
      <c r="B714" s="18" t="s">
        <v>1944</v>
      </c>
      <c r="C714" s="19" t="s">
        <v>1945</v>
      </c>
      <c r="D714" s="18" t="s">
        <v>1946</v>
      </c>
      <c r="E714" s="20" t="str">
        <f>HYPERLINK("https://alsi.kz/ru/catalog/kartridzhi-dlya-matrichnykh-printerov/lenta-epson-c13s015055-c13s015055/", "https://alsi.kz/ru/catalog/kartridzhi-dlya-matrichnykh-printerov/lenta-epson-c13s015055-c13s015055/")</f>
        <v>https://alsi.kz/ru/catalog/kartridzhi-dlya-matrichnykh-printerov/lenta-epson-c13s015055-c13s015055/</v>
      </c>
    </row>
    <row r="715" spans="1:5" outlineLevel="2">
      <c r="A715" s="15" t="s">
        <v>1947</v>
      </c>
      <c r="B715" s="16"/>
      <c r="C715" s="16"/>
      <c r="D715" s="17"/>
      <c r="E715" s="14" t="str">
        <f>HYPERLINK("http://alsi.kz/ru/catalog/kartridzhi-dlya-struynykh-printerov-mfu-plotterov/", "http://alsi.kz/ru/catalog/kartridzhi-dlya-struynykh-printerov-mfu-plotterov/")</f>
        <v>http://alsi.kz/ru/catalog/kartridzhi-dlya-struynykh-printerov-mfu-plotterov/</v>
      </c>
    </row>
    <row r="716" spans="1:5" outlineLevel="3">
      <c r="A716" s="18">
        <v>216894</v>
      </c>
      <c r="B716" s="18" t="s">
        <v>1948</v>
      </c>
      <c r="C716" s="19" t="s">
        <v>1949</v>
      </c>
      <c r="D716" s="18" t="s">
        <v>1950</v>
      </c>
      <c r="E716" s="20" t="str">
        <f>HYPERLINK("https://alsi.kz/ru/catalog/kartridzhi-dlya-struynykh-printerov-mfu-plotterov/kartridj-canon-gi-40-bk-3385c001/", "https://alsi.kz/ru/catalog/kartridzhi-dlya-struynykh-printerov-mfu-plotterov/kartridj-canon-gi-40-bk-3385c001/")</f>
        <v>https://alsi.kz/ru/catalog/kartridzhi-dlya-struynykh-printerov-mfu-plotterov/kartridj-canon-gi-40-bk-3385c001/</v>
      </c>
    </row>
    <row r="717" spans="1:5" outlineLevel="3">
      <c r="A717" s="18">
        <v>238013</v>
      </c>
      <c r="B717" s="18" t="s">
        <v>1951</v>
      </c>
      <c r="C717" s="19" t="s">
        <v>1952</v>
      </c>
      <c r="D717" s="18" t="s">
        <v>1953</v>
      </c>
      <c r="E717" s="20" t="str">
        <f>HYPERLINK("https://alsi.kz/ru/catalog/kartridzhi-dlya-struynykh-printerov-mfu-plotterov/kartridj-canon-ink-pfi-030-3488c001/", "https://alsi.kz/ru/catalog/kartridzhi-dlya-struynykh-printerov-mfu-plotterov/kartridj-canon-ink-pfi-030-3488c001/")</f>
        <v>https://alsi.kz/ru/catalog/kartridzhi-dlya-struynykh-printerov-mfu-plotterov/kartridj-canon-ink-pfi-030-3488c001/</v>
      </c>
    </row>
    <row r="718" spans="1:5" outlineLevel="3">
      <c r="A718" s="18">
        <v>197628</v>
      </c>
      <c r="B718" s="18" t="s">
        <v>1954</v>
      </c>
      <c r="C718" s="19" t="s">
        <v>1955</v>
      </c>
      <c r="D718" s="18" t="s">
        <v>1956</v>
      </c>
      <c r="E718" s="20" t="str">
        <f>HYPERLINK("https://alsi.kz/ru/catalog/kartridzhi-dlya-struynykh-printerov-mfu-plotterov/kartridj-canon-pfi-120-black-2885c001/", "https://alsi.kz/ru/catalog/kartridzhi-dlya-struynykh-printerov-mfu-plotterov/kartridj-canon-pfi-120-black-2885c001/")</f>
        <v>https://alsi.kz/ru/catalog/kartridzhi-dlya-struynykh-printerov-mfu-plotterov/kartridj-canon-pfi-120-black-2885c001/</v>
      </c>
    </row>
    <row r="719" spans="1:5" outlineLevel="3">
      <c r="A719" s="18">
        <v>197629</v>
      </c>
      <c r="B719" s="18" t="s">
        <v>1957</v>
      </c>
      <c r="C719" s="19" t="s">
        <v>1958</v>
      </c>
      <c r="D719" s="18" t="s">
        <v>1959</v>
      </c>
      <c r="E719" s="20" t="str">
        <f>HYPERLINK("https://alsi.kz/ru/catalog/kartridzhi-dlya-struynykh-printerov-mfu-plotterov/kartridj-canon-pfi-120-cyan-2886c001/", "https://alsi.kz/ru/catalog/kartridzhi-dlya-struynykh-printerov-mfu-plotterov/kartridj-canon-pfi-120-cyan-2886c001/")</f>
        <v>https://alsi.kz/ru/catalog/kartridzhi-dlya-struynykh-printerov-mfu-plotterov/kartridj-canon-pfi-120-cyan-2886c001/</v>
      </c>
    </row>
    <row r="720" spans="1:5" outlineLevel="3">
      <c r="A720" s="18">
        <v>197630</v>
      </c>
      <c r="B720" s="18" t="s">
        <v>1960</v>
      </c>
      <c r="C720" s="19" t="s">
        <v>1961</v>
      </c>
      <c r="D720" s="18" t="s">
        <v>1962</v>
      </c>
      <c r="E720" s="20" t="str">
        <f>HYPERLINK("https://alsi.kz/ru/catalog/kartridzhi-dlya-struynykh-printerov-mfu-plotterov/kartridj-canon-pfi-120-magenta-2887c001/", "https://alsi.kz/ru/catalog/kartridzhi-dlya-struynykh-printerov-mfu-plotterov/kartridj-canon-pfi-120-magenta-2887c001/")</f>
        <v>https://alsi.kz/ru/catalog/kartridzhi-dlya-struynykh-printerov-mfu-plotterov/kartridj-canon-pfi-120-magenta-2887c001/</v>
      </c>
    </row>
    <row r="721" spans="1:5" outlineLevel="3">
      <c r="A721" s="18">
        <v>197631</v>
      </c>
      <c r="B721" s="18" t="s">
        <v>1963</v>
      </c>
      <c r="C721" s="19" t="s">
        <v>1964</v>
      </c>
      <c r="D721" s="18" t="s">
        <v>1965</v>
      </c>
      <c r="E721" s="20" t="str">
        <f>HYPERLINK("https://alsi.kz/ru/catalog/kartridzhi-dlya-struynykh-printerov-mfu-plotterov/kartridj-canon-pfi-120-yellow-2888c001/", "https://alsi.kz/ru/catalog/kartridzhi-dlya-struynykh-printerov-mfu-plotterov/kartridj-canon-pfi-120-yellow-2888c001/")</f>
        <v>https://alsi.kz/ru/catalog/kartridzhi-dlya-struynykh-printerov-mfu-plotterov/kartridj-canon-pfi-120-yellow-2888c001/</v>
      </c>
    </row>
    <row r="722" spans="1:5" outlineLevel="3">
      <c r="A722" s="18">
        <v>197627</v>
      </c>
      <c r="B722" s="18" t="s">
        <v>1966</v>
      </c>
      <c r="C722" s="19" t="s">
        <v>1967</v>
      </c>
      <c r="D722" s="18" t="s">
        <v>1968</v>
      </c>
      <c r="E722" s="20" t="str">
        <f>HYPERLINK("https://alsi.kz/ru/catalog/kartridzhi-dlya-struynykh-printerov-mfu-plotterov/kartridj-canon-pfi-120mbk-2884c001/", "https://alsi.kz/ru/catalog/kartridzhi-dlya-struynykh-printerov-mfu-plotterov/kartridj-canon-pfi-120mbk-2884c001/")</f>
        <v>https://alsi.kz/ru/catalog/kartridzhi-dlya-struynykh-printerov-mfu-plotterov/kartridj-canon-pfi-120mbk-2884c001/</v>
      </c>
    </row>
    <row r="723" spans="1:5" outlineLevel="3">
      <c r="A723" s="18">
        <v>200285</v>
      </c>
      <c r="B723" s="18" t="s">
        <v>1969</v>
      </c>
      <c r="C723" s="19" t="s">
        <v>1970</v>
      </c>
      <c r="D723" s="18" t="s">
        <v>1971</v>
      </c>
      <c r="E723" s="20" t="str">
        <f>HYPERLINK("https://alsi.kz/ru/catalog/kartridzhi-dlya-struynykh-printerov-mfu-plotterov/kartridj-canon-pfi-320-2889c001/", "https://alsi.kz/ru/catalog/kartridzhi-dlya-struynykh-printerov-mfu-plotterov/kartridj-canon-pfi-320-2889c001/")</f>
        <v>https://alsi.kz/ru/catalog/kartridzhi-dlya-struynykh-printerov-mfu-plotterov/kartridj-canon-pfi-320-2889c001/</v>
      </c>
    </row>
    <row r="724" spans="1:5" outlineLevel="3">
      <c r="A724" s="18">
        <v>200284</v>
      </c>
      <c r="B724" s="18" t="s">
        <v>1972</v>
      </c>
      <c r="C724" s="19" t="s">
        <v>1973</v>
      </c>
      <c r="D724" s="18" t="s">
        <v>1974</v>
      </c>
      <c r="E724" s="20" t="str">
        <f>HYPERLINK("https://alsi.kz/ru/catalog/kartridzhi-dlya-struynykh-printerov-mfu-plotterov/kartridj-canon-pfi-320-2892c001/", "https://alsi.kz/ru/catalog/kartridzhi-dlya-struynykh-printerov-mfu-plotterov/kartridj-canon-pfi-320-2892c001/")</f>
        <v>https://alsi.kz/ru/catalog/kartridzhi-dlya-struynykh-printerov-mfu-plotterov/kartridj-canon-pfi-320-2892c001/</v>
      </c>
    </row>
    <row r="725" spans="1:5" outlineLevel="3">
      <c r="A725" s="18">
        <v>240344</v>
      </c>
      <c r="B725" s="18" t="s">
        <v>1975</v>
      </c>
      <c r="C725" s="19" t="s">
        <v>1976</v>
      </c>
      <c r="D725" s="18" t="s">
        <v>1977</v>
      </c>
      <c r="E725" s="20" t="str">
        <f>HYPERLINK("https://alsi.kz/ru/catalog/kartridzhi-dlya-struynykh-printerov-mfu-plotterov/kartridj-canon-pfi-340-4776c001/", "https://alsi.kz/ru/catalog/kartridzhi-dlya-struynykh-printerov-mfu-plotterov/kartridj-canon-pfi-340-4776c001/")</f>
        <v>https://alsi.kz/ru/catalog/kartridzhi-dlya-struynykh-printerov-mfu-plotterov/kartridj-canon-pfi-340-4776c001/</v>
      </c>
    </row>
    <row r="726" spans="1:5" outlineLevel="3">
      <c r="A726" s="18">
        <v>202084</v>
      </c>
      <c r="B726" s="18" t="s">
        <v>1978</v>
      </c>
      <c r="C726" s="19" t="s">
        <v>1979</v>
      </c>
      <c r="D726" s="18" t="s">
        <v>1980</v>
      </c>
      <c r="E726" s="20" t="str">
        <f>HYPERLINK("https://alsi.kz/ru/catalog/kartridzhi-dlya-struynykh-printerov-mfu-plotterov/kartridj-canon-pfi-710m-2356c001/", "https://alsi.kz/ru/catalog/kartridzhi-dlya-struynykh-printerov-mfu-plotterov/kartridj-canon-pfi-710m-2356c001/")</f>
        <v>https://alsi.kz/ru/catalog/kartridzhi-dlya-struynykh-printerov-mfu-plotterov/kartridj-canon-pfi-710m-2356c001/</v>
      </c>
    </row>
    <row r="727" spans="1:5" outlineLevel="3">
      <c r="A727" s="18">
        <v>230428</v>
      </c>
      <c r="B727" s="18" t="s">
        <v>1981</v>
      </c>
      <c r="C727" s="19" t="s">
        <v>1982</v>
      </c>
      <c r="D727" s="18" t="s">
        <v>1983</v>
      </c>
      <c r="E727" s="20" t="str">
        <f>HYPERLINK("https://alsi.kz/ru/catalog/kartridzhi-dlya-struynykh-printerov-mfu-plotterov/kartridj-canon-pfi-740-4768c001/", "https://alsi.kz/ru/catalog/kartridzhi-dlya-struynykh-printerov-mfu-plotterov/kartridj-canon-pfi-740-4768c001/")</f>
        <v>https://alsi.kz/ru/catalog/kartridzhi-dlya-struynykh-printerov-mfu-plotterov/kartridj-canon-pfi-740-4768c001/</v>
      </c>
    </row>
    <row r="728" spans="1:5" outlineLevel="3">
      <c r="A728" s="18">
        <v>230429</v>
      </c>
      <c r="B728" s="18" t="s">
        <v>1984</v>
      </c>
      <c r="C728" s="19" t="s">
        <v>1985</v>
      </c>
      <c r="D728" s="18" t="s">
        <v>1986</v>
      </c>
      <c r="E728" s="20" t="str">
        <f>HYPERLINK("https://alsi.kz/ru/catalog/kartridzhi-dlya-struynykh-printerov-mfu-plotterov/kartridj-canon-pfi-740-4769c001/", "https://alsi.kz/ru/catalog/kartridzhi-dlya-struynykh-printerov-mfu-plotterov/kartridj-canon-pfi-740-4769c001/")</f>
        <v>https://alsi.kz/ru/catalog/kartridzhi-dlya-struynykh-printerov-mfu-plotterov/kartridj-canon-pfi-740-4769c001/</v>
      </c>
    </row>
    <row r="729" spans="1:5" outlineLevel="3">
      <c r="A729" s="18">
        <v>230430</v>
      </c>
      <c r="B729" s="18" t="s">
        <v>1987</v>
      </c>
      <c r="C729" s="19" t="s">
        <v>1988</v>
      </c>
      <c r="D729" s="18" t="s">
        <v>1980</v>
      </c>
      <c r="E729" s="20" t="str">
        <f>HYPERLINK("https://alsi.kz/ru/catalog/kartridzhi-dlya-struynykh-printerov-mfu-plotterov/kartridj-canon-pfi-740-4770c001/", "https://alsi.kz/ru/catalog/kartridzhi-dlya-struynykh-printerov-mfu-plotterov/kartridj-canon-pfi-740-4770c001/")</f>
        <v>https://alsi.kz/ru/catalog/kartridzhi-dlya-struynykh-printerov-mfu-plotterov/kartridj-canon-pfi-740-4770c001/</v>
      </c>
    </row>
    <row r="730" spans="1:5" outlineLevel="3">
      <c r="A730" s="18">
        <v>230431</v>
      </c>
      <c r="B730" s="18" t="s">
        <v>1989</v>
      </c>
      <c r="C730" s="19" t="s">
        <v>1990</v>
      </c>
      <c r="D730" s="18" t="s">
        <v>1980</v>
      </c>
      <c r="E730" s="20" t="str">
        <f>HYPERLINK("https://alsi.kz/ru/catalog/kartridzhi-dlya-struynykh-printerov-mfu-plotterov/kartridj-canon-pfi-740-4771c001/", "https://alsi.kz/ru/catalog/kartridzhi-dlya-struynykh-printerov-mfu-plotterov/kartridj-canon-pfi-740-4771c001/")</f>
        <v>https://alsi.kz/ru/catalog/kartridzhi-dlya-struynykh-printerov-mfu-plotterov/kartridj-canon-pfi-740-4771c001/</v>
      </c>
    </row>
    <row r="731" spans="1:5" outlineLevel="3">
      <c r="A731" s="18">
        <v>230432</v>
      </c>
      <c r="B731" s="18" t="s">
        <v>1991</v>
      </c>
      <c r="C731" s="19" t="s">
        <v>1992</v>
      </c>
      <c r="D731" s="18" t="s">
        <v>1986</v>
      </c>
      <c r="E731" s="20" t="str">
        <f>HYPERLINK("https://alsi.kz/ru/catalog/kartridzhi-dlya-struynykh-printerov-mfu-plotterov/kartridj-canon-pfi-740-4772c001/", "https://alsi.kz/ru/catalog/kartridzhi-dlya-struynykh-printerov-mfu-plotterov/kartridj-canon-pfi-740-4772c001/")</f>
        <v>https://alsi.kz/ru/catalog/kartridzhi-dlya-struynykh-printerov-mfu-plotterov/kartridj-canon-pfi-740-4772c001/</v>
      </c>
    </row>
    <row r="732" spans="1:5" outlineLevel="3">
      <c r="A732" s="18">
        <v>57374</v>
      </c>
      <c r="B732" s="18" t="s">
        <v>1993</v>
      </c>
      <c r="C732" s="19" t="s">
        <v>1994</v>
      </c>
      <c r="D732" s="18" t="s">
        <v>1995</v>
      </c>
      <c r="E732" s="20" t="str">
        <f>HYPERLINK("https://alsi.kz/ru/catalog/kartridzhi-dlya-struynykh-printerov-mfu-plotterov/kartridj-dell-922-592-10094/", "https://alsi.kz/ru/catalog/kartridzhi-dlya-struynykh-printerov-mfu-plotterov/kartridj-dell-922-592-10094/")</f>
        <v>https://alsi.kz/ru/catalog/kartridzhi-dlya-struynykh-printerov-mfu-plotterov/kartridj-dell-922-592-10094/</v>
      </c>
    </row>
    <row r="733" spans="1:5" outlineLevel="3">
      <c r="A733" s="18">
        <v>16111</v>
      </c>
      <c r="B733" s="18" t="s">
        <v>1996</v>
      </c>
      <c r="C733" s="19" t="s">
        <v>1997</v>
      </c>
      <c r="D733" s="18" t="s">
        <v>1998</v>
      </c>
      <c r="E733" s="20" t="str">
        <f>HYPERLINK("https://alsi.kz/ru/catalog/kartridzhi-dlya-struynykh-printerov-mfu-plotterov/kartridj-epson-c13t00740210-c13t00740210/", "https://alsi.kz/ru/catalog/kartridzhi-dlya-struynykh-printerov-mfu-plotterov/kartridj-epson-c13t00740210-c13t00740210/")</f>
        <v>https://alsi.kz/ru/catalog/kartridzhi-dlya-struynykh-printerov-mfu-plotterov/kartridj-epson-c13t00740210-c13t00740210/</v>
      </c>
    </row>
    <row r="734" spans="1:5" outlineLevel="3">
      <c r="A734" s="18">
        <v>30548</v>
      </c>
      <c r="B734" s="18" t="s">
        <v>1999</v>
      </c>
      <c r="C734" s="19" t="s">
        <v>2000</v>
      </c>
      <c r="D734" s="18" t="s">
        <v>2001</v>
      </c>
      <c r="E734" s="20" t="str">
        <f>HYPERLINK("https://alsi.kz/ru/catalog/kartridzhi-dlya-struynykh-printerov-mfu-plotterov/kartridj-epson-c13t034140-c13t034140/", "https://alsi.kz/ru/catalog/kartridzhi-dlya-struynykh-printerov-mfu-plotterov/kartridj-epson-c13t034140-c13t034140/")</f>
        <v>https://alsi.kz/ru/catalog/kartridzhi-dlya-struynykh-printerov-mfu-plotterov/kartridj-epson-c13t034140-c13t034140/</v>
      </c>
    </row>
    <row r="735" spans="1:5" outlineLevel="3">
      <c r="A735" s="18">
        <v>67693</v>
      </c>
      <c r="B735" s="18" t="s">
        <v>2002</v>
      </c>
      <c r="C735" s="19" t="s">
        <v>2003</v>
      </c>
      <c r="D735" s="18" t="s">
        <v>2004</v>
      </c>
      <c r="E735" s="20" t="str">
        <f>HYPERLINK("https://alsi.kz/ru/catalog/kartridzhi-dlya-struynykh-printerov-mfu-plotterov/kartridj-epson-c13t03414010-c13t03414010/", "https://alsi.kz/ru/catalog/kartridzhi-dlya-struynykh-printerov-mfu-plotterov/kartridj-epson-c13t03414010-c13t03414010/")</f>
        <v>https://alsi.kz/ru/catalog/kartridzhi-dlya-struynykh-printerov-mfu-plotterov/kartridj-epson-c13t03414010-c13t03414010/</v>
      </c>
    </row>
    <row r="736" spans="1:5" outlineLevel="3">
      <c r="A736" s="18">
        <v>30549</v>
      </c>
      <c r="B736" s="18" t="s">
        <v>2005</v>
      </c>
      <c r="C736" s="19" t="s">
        <v>2006</v>
      </c>
      <c r="D736" s="18" t="s">
        <v>2001</v>
      </c>
      <c r="E736" s="20" t="str">
        <f>HYPERLINK("https://alsi.kz/ru/catalog/kartridzhi-dlya-struynykh-printerov-mfu-plotterov/kartridj-epson-c13t034240-c13t034240/", "https://alsi.kz/ru/catalog/kartridzhi-dlya-struynykh-printerov-mfu-plotterov/kartridj-epson-c13t034240-c13t034240/")</f>
        <v>https://alsi.kz/ru/catalog/kartridzhi-dlya-struynykh-printerov-mfu-plotterov/kartridj-epson-c13t034240-c13t034240/</v>
      </c>
    </row>
    <row r="737" spans="1:5" outlineLevel="3">
      <c r="A737" s="18">
        <v>30550</v>
      </c>
      <c r="B737" s="18" t="s">
        <v>2007</v>
      </c>
      <c r="C737" s="19" t="s">
        <v>2008</v>
      </c>
      <c r="D737" s="18" t="s">
        <v>2001</v>
      </c>
      <c r="E737" s="20" t="str">
        <f>HYPERLINK("https://alsi.kz/ru/catalog/kartridzhi-dlya-struynykh-printerov-mfu-plotterov/kartridj-epson-c13t034440-c13t034440/", "https://alsi.kz/ru/catalog/kartridzhi-dlya-struynykh-printerov-mfu-plotterov/kartridj-epson-c13t034440-c13t034440/")</f>
        <v>https://alsi.kz/ru/catalog/kartridzhi-dlya-struynykh-printerov-mfu-plotterov/kartridj-epson-c13t034440-c13t034440/</v>
      </c>
    </row>
    <row r="738" spans="1:5" outlineLevel="3">
      <c r="A738" s="18">
        <v>67694</v>
      </c>
      <c r="B738" s="18" t="s">
        <v>2009</v>
      </c>
      <c r="C738" s="19" t="s">
        <v>2010</v>
      </c>
      <c r="D738" s="18" t="s">
        <v>2004</v>
      </c>
      <c r="E738" s="20" t="str">
        <f>HYPERLINK("https://alsi.kz/ru/catalog/kartridzhi-dlya-struynykh-printerov-mfu-plotterov/kartridj-epson-c13t03484010-c13t03484010/", "https://alsi.kz/ru/catalog/kartridzhi-dlya-struynykh-printerov-mfu-plotterov/kartridj-epson-c13t03484010-c13t03484010/")</f>
        <v>https://alsi.kz/ru/catalog/kartridzhi-dlya-struynykh-printerov-mfu-plotterov/kartridj-epson-c13t03484010-c13t03484010/</v>
      </c>
    </row>
    <row r="739" spans="1:5" outlineLevel="3">
      <c r="A739" s="18">
        <v>66292</v>
      </c>
      <c r="B739" s="18" t="s">
        <v>2011</v>
      </c>
      <c r="C739" s="19" t="s">
        <v>2012</v>
      </c>
      <c r="D739" s="18" t="s">
        <v>2013</v>
      </c>
      <c r="E739" s="20" t="str">
        <f>HYPERLINK("https://alsi.kz/ru/catalog/kartridzhi-dlya-struynykh-printerov-mfu-plotterov/kartridj-epson-c13t05404010-c13t05404010/", "https://alsi.kz/ru/catalog/kartridzhi-dlya-struynykh-printerov-mfu-plotterov/kartridj-epson-c13t05404010-c13t05404010/")</f>
        <v>https://alsi.kz/ru/catalog/kartridzhi-dlya-struynykh-printerov-mfu-plotterov/kartridj-epson-c13t05404010-c13t05404010/</v>
      </c>
    </row>
    <row r="740" spans="1:5" outlineLevel="3">
      <c r="A740" s="18">
        <v>66290</v>
      </c>
      <c r="B740" s="18" t="s">
        <v>2014</v>
      </c>
      <c r="C740" s="19" t="s">
        <v>2015</v>
      </c>
      <c r="D740" s="18" t="s">
        <v>2016</v>
      </c>
      <c r="E740" s="20" t="str">
        <f>HYPERLINK("https://alsi.kz/ru/catalog/kartridzhi-dlya-struynykh-printerov-mfu-plotterov/kartridj-epson-c13t05414010-c13t05414010/", "https://alsi.kz/ru/catalog/kartridzhi-dlya-struynykh-printerov-mfu-plotterov/kartridj-epson-c13t05414010-c13t05414010/")</f>
        <v>https://alsi.kz/ru/catalog/kartridzhi-dlya-struynykh-printerov-mfu-plotterov/kartridj-epson-c13t05414010-c13t05414010/</v>
      </c>
    </row>
    <row r="741" spans="1:5" outlineLevel="3">
      <c r="A741" s="18">
        <v>51332</v>
      </c>
      <c r="B741" s="18" t="s">
        <v>2017</v>
      </c>
      <c r="C741" s="19" t="s">
        <v>2018</v>
      </c>
      <c r="D741" s="18" t="s">
        <v>2016</v>
      </c>
      <c r="E741" s="20" t="str">
        <f>HYPERLINK("https://alsi.kz/ru/catalog/kartridzhi-dlya-struynykh-printerov-mfu-plotterov/kartridj-epson-c13t05434010-c13t05434010/", "https://alsi.kz/ru/catalog/kartridzhi-dlya-struynykh-printerov-mfu-plotterov/kartridj-epson-c13t05434010-c13t05434010/")</f>
        <v>https://alsi.kz/ru/catalog/kartridzhi-dlya-struynykh-printerov-mfu-plotterov/kartridj-epson-c13t05434010-c13t05434010/</v>
      </c>
    </row>
    <row r="742" spans="1:5" outlineLevel="3">
      <c r="A742" s="18">
        <v>51333</v>
      </c>
      <c r="B742" s="18" t="s">
        <v>2019</v>
      </c>
      <c r="C742" s="19" t="s">
        <v>2020</v>
      </c>
      <c r="D742" s="18" t="s">
        <v>2016</v>
      </c>
      <c r="E742" s="20" t="str">
        <f>HYPERLINK("https://alsi.kz/ru/catalog/kartridzhi-dlya-struynykh-printerov-mfu-plotterov/kartridj-epson-c13t05444010-c13t05444010/", "https://alsi.kz/ru/catalog/kartridzhi-dlya-struynykh-printerov-mfu-plotterov/kartridj-epson-c13t05444010-c13t05444010/")</f>
        <v>https://alsi.kz/ru/catalog/kartridzhi-dlya-struynykh-printerov-mfu-plotterov/kartridj-epson-c13t05444010-c13t05444010/</v>
      </c>
    </row>
    <row r="743" spans="1:5" outlineLevel="3">
      <c r="A743" s="18">
        <v>66293</v>
      </c>
      <c r="B743" s="18" t="s">
        <v>2021</v>
      </c>
      <c r="C743" s="19" t="s">
        <v>2022</v>
      </c>
      <c r="D743" s="18" t="s">
        <v>2016</v>
      </c>
      <c r="E743" s="20" t="str">
        <f>HYPERLINK("https://alsi.kz/ru/catalog/kartridzhi-dlya-struynykh-printerov-mfu-plotterov/kartridj-epson-c13t05474010-c13t05474010/", "https://alsi.kz/ru/catalog/kartridzhi-dlya-struynykh-printerov-mfu-plotterov/kartridj-epson-c13t05474010-c13t05474010/")</f>
        <v>https://alsi.kz/ru/catalog/kartridzhi-dlya-struynykh-printerov-mfu-plotterov/kartridj-epson-c13t05474010-c13t05474010/</v>
      </c>
    </row>
    <row r="744" spans="1:5" outlineLevel="3">
      <c r="A744" s="18">
        <v>66291</v>
      </c>
      <c r="B744" s="18" t="s">
        <v>2023</v>
      </c>
      <c r="C744" s="19" t="s">
        <v>2024</v>
      </c>
      <c r="D744" s="18" t="s">
        <v>2016</v>
      </c>
      <c r="E744" s="20" t="str">
        <f>HYPERLINK("https://alsi.kz/ru/catalog/kartridzhi-dlya-struynykh-printerov-mfu-plotterov/kartridj-epson-c13t05484010-c13t05484010/", "https://alsi.kz/ru/catalog/kartridzhi-dlya-struynykh-printerov-mfu-plotterov/kartridj-epson-c13t05484010-c13t05484010/")</f>
        <v>https://alsi.kz/ru/catalog/kartridzhi-dlya-struynykh-printerov-mfu-plotterov/kartridj-epson-c13t05484010-c13t05484010/</v>
      </c>
    </row>
    <row r="745" spans="1:5" outlineLevel="3">
      <c r="A745" s="18">
        <v>51334</v>
      </c>
      <c r="B745" s="18" t="s">
        <v>2025</v>
      </c>
      <c r="C745" s="19" t="s">
        <v>2026</v>
      </c>
      <c r="D745" s="18" t="s">
        <v>2016</v>
      </c>
      <c r="E745" s="20" t="str">
        <f>HYPERLINK("https://alsi.kz/ru/catalog/kartridzhi-dlya-struynykh-printerov-mfu-plotterov/kartridj-epson-c13t05494010-c13t05494010/", "https://alsi.kz/ru/catalog/kartridzhi-dlya-struynykh-printerov-mfu-plotterov/kartridj-epson-c13t05494010-c13t05494010/")</f>
        <v>https://alsi.kz/ru/catalog/kartridzhi-dlya-struynykh-printerov-mfu-plotterov/kartridj-epson-c13t05494010-c13t05494010/</v>
      </c>
    </row>
    <row r="746" spans="1:5" outlineLevel="3">
      <c r="A746" s="18">
        <v>54068</v>
      </c>
      <c r="B746" s="18" t="s">
        <v>2027</v>
      </c>
      <c r="C746" s="19" t="s">
        <v>2028</v>
      </c>
      <c r="D746" s="18" t="s">
        <v>2029</v>
      </c>
      <c r="E746" s="20" t="str">
        <f>HYPERLINK("https://alsi.kz/ru/catalog/kartridzhi-dlya-struynykh-printerov-mfu-plotterov/kartridj-epson-epst009402-epst009402/", "https://alsi.kz/ru/catalog/kartridzhi-dlya-struynykh-printerov-mfu-plotterov/kartridj-epson-epst009402-epst009402/")</f>
        <v>https://alsi.kz/ru/catalog/kartridzhi-dlya-struynykh-printerov-mfu-plotterov/kartridj-epson-epst009402-epst009402/</v>
      </c>
    </row>
    <row r="747" spans="1:5" outlineLevel="3">
      <c r="A747" s="18">
        <v>54069</v>
      </c>
      <c r="B747" s="18" t="s">
        <v>2030</v>
      </c>
      <c r="C747" s="19" t="s">
        <v>2031</v>
      </c>
      <c r="D747" s="18" t="s">
        <v>2032</v>
      </c>
      <c r="E747" s="20" t="str">
        <f>HYPERLINK("https://alsi.kz/ru/catalog/kartridzhi-dlya-struynykh-printerov-mfu-plotterov/kartridj-epson-epst032140-epst032140/", "https://alsi.kz/ru/catalog/kartridzhi-dlya-struynykh-printerov-mfu-plotterov/kartridj-epson-epst032140-epst032140/")</f>
        <v>https://alsi.kz/ru/catalog/kartridzhi-dlya-struynykh-printerov-mfu-plotterov/kartridj-epson-epst032140-epst032140/</v>
      </c>
    </row>
    <row r="748" spans="1:5" outlineLevel="3">
      <c r="A748" s="18">
        <v>54070</v>
      </c>
      <c r="B748" s="18" t="s">
        <v>2033</v>
      </c>
      <c r="C748" s="19" t="s">
        <v>2034</v>
      </c>
      <c r="D748" s="18" t="s">
        <v>2035</v>
      </c>
      <c r="E748" s="20" t="str">
        <f>HYPERLINK("https://alsi.kz/ru/catalog/kartridzhi-dlya-struynykh-printerov-mfu-plotterov/kartridj-epson-epst032240-epst032240/", "https://alsi.kz/ru/catalog/kartridzhi-dlya-struynykh-printerov-mfu-plotterov/kartridj-epson-epst032240-epst032240/")</f>
        <v>https://alsi.kz/ru/catalog/kartridzhi-dlya-struynykh-printerov-mfu-plotterov/kartridj-epson-epst032240-epst032240/</v>
      </c>
    </row>
    <row r="749" spans="1:5" outlineLevel="3">
      <c r="A749" s="18">
        <v>54071</v>
      </c>
      <c r="B749" s="18" t="s">
        <v>2036</v>
      </c>
      <c r="C749" s="19" t="s">
        <v>2037</v>
      </c>
      <c r="D749" s="18" t="s">
        <v>2035</v>
      </c>
      <c r="E749" s="20" t="str">
        <f>HYPERLINK("https://alsi.kz/ru/catalog/kartridzhi-dlya-struynykh-printerov-mfu-plotterov/kartridj-epson-epst032440-epst032440/", "https://alsi.kz/ru/catalog/kartridzhi-dlya-struynykh-printerov-mfu-plotterov/kartridj-epson-epst032440-epst032440/")</f>
        <v>https://alsi.kz/ru/catalog/kartridzhi-dlya-struynykh-printerov-mfu-plotterov/kartridj-epson-epst032440-epst032440/</v>
      </c>
    </row>
    <row r="750" spans="1:5" outlineLevel="3">
      <c r="A750" s="18">
        <v>54072</v>
      </c>
      <c r="B750" s="18" t="s">
        <v>2038</v>
      </c>
      <c r="C750" s="19" t="s">
        <v>2039</v>
      </c>
      <c r="D750" s="18" t="s">
        <v>2040</v>
      </c>
      <c r="E750" s="20" t="str">
        <f>HYPERLINK("https://alsi.kz/ru/catalog/kartridzhi-dlya-struynykh-printerov-mfu-plotterov/kartridj-epson-epst036140-epst036140/", "https://alsi.kz/ru/catalog/kartridzhi-dlya-struynykh-printerov-mfu-plotterov/kartridj-epson-epst036140-epst036140/")</f>
        <v>https://alsi.kz/ru/catalog/kartridzhi-dlya-struynykh-printerov-mfu-plotterov/kartridj-epson-epst036140-epst036140/</v>
      </c>
    </row>
    <row r="751" spans="1:5" outlineLevel="3">
      <c r="A751" s="18">
        <v>54074</v>
      </c>
      <c r="B751" s="18" t="s">
        <v>2041</v>
      </c>
      <c r="C751" s="19" t="s">
        <v>2042</v>
      </c>
      <c r="D751" s="18" t="s">
        <v>2043</v>
      </c>
      <c r="E751" s="20" t="str">
        <f>HYPERLINK("https://alsi.kz/ru/catalog/kartridzhi-dlya-struynykh-printerov-mfu-plotterov/kartridj-epson-epst040140-epst040140/", "https://alsi.kz/ru/catalog/kartridzhi-dlya-struynykh-printerov-mfu-plotterov/kartridj-epson-epst040140-epst040140/")</f>
        <v>https://alsi.kz/ru/catalog/kartridzhi-dlya-struynykh-printerov-mfu-plotterov/kartridj-epson-epst040140-epst040140/</v>
      </c>
    </row>
    <row r="752" spans="1:5" outlineLevel="3">
      <c r="A752" s="18">
        <v>69</v>
      </c>
      <c r="B752" s="18" t="s">
        <v>2044</v>
      </c>
      <c r="C752" s="19" t="s">
        <v>2045</v>
      </c>
      <c r="D752" s="18" t="s">
        <v>2046</v>
      </c>
      <c r="E752" s="20" t="str">
        <f>HYPERLINK("https://alsi.kz/ru/catalog/kartridzhi-dlya-struynykh-printerov-mfu-plotterov/kartridj-epson-s020047-s020047/", "https://alsi.kz/ru/catalog/kartridzhi-dlya-struynykh-printerov-mfu-plotterov/kartridj-epson-s020047-s020047/")</f>
        <v>https://alsi.kz/ru/catalog/kartridzhi-dlya-struynykh-printerov-mfu-plotterov/kartridj-epson-s020047-s020047/</v>
      </c>
    </row>
    <row r="753" spans="1:5" outlineLevel="3">
      <c r="A753" s="18">
        <v>2762</v>
      </c>
      <c r="B753" s="18" t="s">
        <v>2047</v>
      </c>
      <c r="C753" s="19" t="s">
        <v>2048</v>
      </c>
      <c r="D753" s="18" t="s">
        <v>2049</v>
      </c>
      <c r="E753" s="20" t="str">
        <f>HYPERLINK("https://alsi.kz/ru/catalog/kartridzhi-dlya-struynykh-printerov-mfu-plotterov/kartridj-epson-s020049-s020049/", "https://alsi.kz/ru/catalog/kartridzhi-dlya-struynykh-printerov-mfu-plotterov/kartridj-epson-s020049-s020049/")</f>
        <v>https://alsi.kz/ru/catalog/kartridzhi-dlya-struynykh-printerov-mfu-plotterov/kartridj-epson-s020049-s020049/</v>
      </c>
    </row>
    <row r="754" spans="1:5" outlineLevel="3">
      <c r="A754" s="18">
        <v>48833</v>
      </c>
      <c r="B754" s="18" t="s">
        <v>2050</v>
      </c>
      <c r="C754" s="19" t="s">
        <v>2051</v>
      </c>
      <c r="D754" s="18" t="s">
        <v>2052</v>
      </c>
      <c r="E754" s="20" t="str">
        <f>HYPERLINK("https://alsi.kz/ru/catalog/kartridzhi-dlya-struynykh-printerov-mfu-plotterov/kartridj-epson-s020089s020191-s020089s020191/", "https://alsi.kz/ru/catalog/kartridzhi-dlya-struynykh-printerov-mfu-plotterov/kartridj-epson-s020089s020191-s020089s020191/")</f>
        <v>https://alsi.kz/ru/catalog/kartridzhi-dlya-struynykh-printerov-mfu-plotterov/kartridj-epson-s020089s020191-s020089s020191/</v>
      </c>
    </row>
    <row r="755" spans="1:5" outlineLevel="3">
      <c r="A755" s="18">
        <v>64056</v>
      </c>
      <c r="B755" s="18" t="s">
        <v>2053</v>
      </c>
      <c r="C755" s="19" t="s">
        <v>2054</v>
      </c>
      <c r="D755" s="18" t="s">
        <v>2055</v>
      </c>
      <c r="E755" s="20" t="str">
        <f>HYPERLINK("https://alsi.kz/ru/catalog/kartridzhi-dlya-struynykh-printerov-mfu-plotterov/kartridj-epson-s020118-s020118/", "https://alsi.kz/ru/catalog/kartridzhi-dlya-struynykh-printerov-mfu-plotterov/kartridj-epson-s020118-s020118/")</f>
        <v>https://alsi.kz/ru/catalog/kartridzhi-dlya-struynykh-printerov-mfu-plotterov/kartridj-epson-s020118-s020118/</v>
      </c>
    </row>
    <row r="756" spans="1:5" outlineLevel="3">
      <c r="A756" s="18">
        <v>50810</v>
      </c>
      <c r="B756" s="18" t="s">
        <v>2056</v>
      </c>
      <c r="C756" s="19" t="s">
        <v>2057</v>
      </c>
      <c r="D756" s="18" t="s">
        <v>2058</v>
      </c>
      <c r="E756" s="20" t="str">
        <f>HYPERLINK("https://alsi.kz/ru/catalog/kartridzhi-dlya-struynykh-printerov-mfu-plotterov/kartridj-epson-s020126-s020126/", "https://alsi.kz/ru/catalog/kartridzhi-dlya-struynykh-printerov-mfu-plotterov/kartridj-epson-s020126-s020126/")</f>
        <v>https://alsi.kz/ru/catalog/kartridzhi-dlya-struynykh-printerov-mfu-plotterov/kartridj-epson-s020126-s020126/</v>
      </c>
    </row>
    <row r="757" spans="1:5" outlineLevel="3">
      <c r="A757" s="18">
        <v>51331</v>
      </c>
      <c r="B757" s="18" t="s">
        <v>2059</v>
      </c>
      <c r="C757" s="19" t="s">
        <v>2060</v>
      </c>
      <c r="D757" s="18" t="s">
        <v>2016</v>
      </c>
      <c r="E757" s="20" t="str">
        <f>HYPERLINK("https://alsi.kz/ru/catalog/kartridzhi-dlya-struynykh-printerov-mfu-plotterov/kartridj-epson-stylus-photo-r800-c13t05424010/", "https://alsi.kz/ru/catalog/kartridzhi-dlya-struynykh-printerov-mfu-plotterov/kartridj-epson-stylus-photo-r800-c13t05424010/")</f>
        <v>https://alsi.kz/ru/catalog/kartridzhi-dlya-struynykh-printerov-mfu-plotterov/kartridj-epson-stylus-photo-r800-c13t05424010/</v>
      </c>
    </row>
    <row r="758" spans="1:5" outlineLevel="3">
      <c r="A758" s="18">
        <v>54065</v>
      </c>
      <c r="B758" s="18" t="s">
        <v>2061</v>
      </c>
      <c r="C758" s="19" t="s">
        <v>2062</v>
      </c>
      <c r="D758" s="18" t="s">
        <v>2063</v>
      </c>
      <c r="E758" s="20" t="str">
        <f>HYPERLINK("https://alsi.kz/ru/catalog/kartridzhi-dlya-struynykh-printerov-mfu-plotterov/kartridj-epson-t007401-t007401/", "https://alsi.kz/ru/catalog/kartridzhi-dlya-struynykh-printerov-mfu-plotterov/kartridj-epson-t007401-t007401/")</f>
        <v>https://alsi.kz/ru/catalog/kartridzhi-dlya-struynykh-printerov-mfu-plotterov/kartridj-epson-t007401-t007401/</v>
      </c>
    </row>
    <row r="759" spans="1:5" outlineLevel="3">
      <c r="A759" s="18">
        <v>52787</v>
      </c>
      <c r="B759" s="18" t="s">
        <v>2064</v>
      </c>
      <c r="C759" s="19" t="s">
        <v>2065</v>
      </c>
      <c r="D759" s="18" t="s">
        <v>2066</v>
      </c>
      <c r="E759" s="20" t="str">
        <f>HYPERLINK("https://alsi.kz/ru/catalog/kartridzhi-dlya-struynykh-printerov-mfu-plotterov/kartridj-epson-t008401-t008401/", "https://alsi.kz/ru/catalog/kartridzhi-dlya-struynykh-printerov-mfu-plotterov/kartridj-epson-t008401-t008401/")</f>
        <v>https://alsi.kz/ru/catalog/kartridzhi-dlya-struynykh-printerov-mfu-plotterov/kartridj-epson-t008401-t008401/</v>
      </c>
    </row>
    <row r="760" spans="1:5" outlineLevel="3">
      <c r="A760" s="18">
        <v>54067</v>
      </c>
      <c r="B760" s="18" t="s">
        <v>2067</v>
      </c>
      <c r="C760" s="19" t="s">
        <v>2068</v>
      </c>
      <c r="D760" s="18" t="s">
        <v>2069</v>
      </c>
      <c r="E760" s="20" t="str">
        <f>HYPERLINK("https://alsi.kz/ru/catalog/kartridzhi-dlya-struynykh-printerov-mfu-plotterov/kartridj-epson-t009401-t009401/", "https://alsi.kz/ru/catalog/kartridzhi-dlya-struynykh-printerov-mfu-plotterov/kartridj-epson-t009401-t009401/")</f>
        <v>https://alsi.kz/ru/catalog/kartridzhi-dlya-struynykh-printerov-mfu-plotterov/kartridj-epson-t009401-t009401/</v>
      </c>
    </row>
    <row r="761" spans="1:5" outlineLevel="3">
      <c r="A761" s="18">
        <v>43290</v>
      </c>
      <c r="B761" s="18" t="s">
        <v>2070</v>
      </c>
      <c r="C761" s="19" t="s">
        <v>2071</v>
      </c>
      <c r="D761" s="18" t="s">
        <v>2072</v>
      </c>
      <c r="E761" s="20" t="str">
        <f>HYPERLINK("https://alsi.kz/ru/catalog/kartridzhi-dlya-struynykh-printerov-mfu-plotterov/kartridj-epson-t013401-t013/", "https://alsi.kz/ru/catalog/kartridzhi-dlya-struynykh-printerov-mfu-plotterov/kartridj-epson-t013401-t013/")</f>
        <v>https://alsi.kz/ru/catalog/kartridzhi-dlya-struynykh-printerov-mfu-plotterov/kartridj-epson-t013401-t013/</v>
      </c>
    </row>
    <row r="762" spans="1:5" outlineLevel="3">
      <c r="A762" s="18">
        <v>16931</v>
      </c>
      <c r="B762" s="18" t="s">
        <v>2073</v>
      </c>
      <c r="C762" s="19" t="s">
        <v>2074</v>
      </c>
      <c r="D762" s="18" t="s">
        <v>2075</v>
      </c>
      <c r="E762" s="20" t="str">
        <f>HYPERLINK("https://alsi.kz/ru/catalog/kartridzhi-dlya-struynykh-printerov-mfu-plotterov/kartridj-epson-t014-t014/", "https://alsi.kz/ru/catalog/kartridzhi-dlya-struynykh-printerov-mfu-plotterov/kartridj-epson-t014-t014/")</f>
        <v>https://alsi.kz/ru/catalog/kartridzhi-dlya-struynykh-printerov-mfu-plotterov/kartridj-epson-t014-t014/</v>
      </c>
    </row>
    <row r="763" spans="1:5" outlineLevel="3">
      <c r="A763" s="18">
        <v>54073</v>
      </c>
      <c r="B763" s="18" t="s">
        <v>2076</v>
      </c>
      <c r="C763" s="19" t="s">
        <v>2077</v>
      </c>
      <c r="D763" s="18" t="s">
        <v>2078</v>
      </c>
      <c r="E763" s="20" t="str">
        <f>HYPERLINK("https://alsi.kz/ru/catalog/kartridzhi-dlya-struynykh-printerov-mfu-plotterov/kartridj-epson-t03904a-epst03904a/", "https://alsi.kz/ru/catalog/kartridzhi-dlya-struynykh-printerov-mfu-plotterov/kartridj-epson-t03904a-epst03904a/")</f>
        <v>https://alsi.kz/ru/catalog/kartridzhi-dlya-struynykh-printerov-mfu-plotterov/kartridj-epson-t03904a-epst03904a/</v>
      </c>
    </row>
    <row r="764" spans="1:5" outlineLevel="3">
      <c r="A764" s="18">
        <v>41361</v>
      </c>
      <c r="B764" s="18" t="s">
        <v>2079</v>
      </c>
      <c r="C764" s="19" t="s">
        <v>2080</v>
      </c>
      <c r="D764" s="18" t="s">
        <v>2081</v>
      </c>
      <c r="E764" s="20" t="str">
        <f>HYPERLINK("https://alsi.kz/ru/catalog/kartridzhi-dlya-struynykh-printerov-mfu-plotterov/kartridj-epson-t0481-t048140/", "https://alsi.kz/ru/catalog/kartridzhi-dlya-struynykh-printerov-mfu-plotterov/kartridj-epson-t0481-t048140/")</f>
        <v>https://alsi.kz/ru/catalog/kartridzhi-dlya-struynykh-printerov-mfu-plotterov/kartridj-epson-t0481-t048140/</v>
      </c>
    </row>
    <row r="765" spans="1:5" outlineLevel="3">
      <c r="A765" s="18">
        <v>41362</v>
      </c>
      <c r="B765" s="18" t="s">
        <v>2082</v>
      </c>
      <c r="C765" s="19" t="s">
        <v>2083</v>
      </c>
      <c r="D765" s="18" t="s">
        <v>2084</v>
      </c>
      <c r="E765" s="20" t="str">
        <f>HYPERLINK("https://alsi.kz/ru/catalog/kartridzhi-dlya-struynykh-printerov-mfu-plotterov/kartridj-epson-t0482-t048240/", "https://alsi.kz/ru/catalog/kartridzhi-dlya-struynykh-printerov-mfu-plotterov/kartridj-epson-t0482-t048240/")</f>
        <v>https://alsi.kz/ru/catalog/kartridzhi-dlya-struynykh-printerov-mfu-plotterov/kartridj-epson-t0482-t048240/</v>
      </c>
    </row>
    <row r="766" spans="1:5" outlineLevel="3">
      <c r="A766" s="18">
        <v>41363</v>
      </c>
      <c r="B766" s="18" t="s">
        <v>2085</v>
      </c>
      <c r="C766" s="19" t="s">
        <v>2086</v>
      </c>
      <c r="D766" s="18" t="s">
        <v>2084</v>
      </c>
      <c r="E766" s="20" t="str">
        <f>HYPERLINK("https://alsi.kz/ru/catalog/kartridzhi-dlya-struynykh-printerov-mfu-plotterov/kartridj-epson-t0483-t048340/", "https://alsi.kz/ru/catalog/kartridzhi-dlya-struynykh-printerov-mfu-plotterov/kartridj-epson-t0483-t048340/")</f>
        <v>https://alsi.kz/ru/catalog/kartridzhi-dlya-struynykh-printerov-mfu-plotterov/kartridj-epson-t0483-t048340/</v>
      </c>
    </row>
    <row r="767" spans="1:5" outlineLevel="3">
      <c r="A767" s="18">
        <v>41364</v>
      </c>
      <c r="B767" s="18" t="s">
        <v>2087</v>
      </c>
      <c r="C767" s="19" t="s">
        <v>2088</v>
      </c>
      <c r="D767" s="18" t="s">
        <v>2084</v>
      </c>
      <c r="E767" s="20" t="str">
        <f>HYPERLINK("https://alsi.kz/ru/catalog/kartridzhi-dlya-struynykh-printerov-mfu-plotterov/kartridj-epson-t0484-t048440/", "https://alsi.kz/ru/catalog/kartridzhi-dlya-struynykh-printerov-mfu-plotterov/kartridj-epson-t0484-t048440/")</f>
        <v>https://alsi.kz/ru/catalog/kartridzhi-dlya-struynykh-printerov-mfu-plotterov/kartridj-epson-t0484-t048440/</v>
      </c>
    </row>
    <row r="768" spans="1:5" outlineLevel="3">
      <c r="A768" s="18">
        <v>41365</v>
      </c>
      <c r="B768" s="18" t="s">
        <v>2089</v>
      </c>
      <c r="C768" s="19" t="s">
        <v>2090</v>
      </c>
      <c r="D768" s="18" t="s">
        <v>2084</v>
      </c>
      <c r="E768" s="20" t="str">
        <f>HYPERLINK("https://alsi.kz/ru/catalog/kartridzhi-dlya-struynykh-printerov-mfu-plotterov/kartridj-epson-t0485-t048540/", "https://alsi.kz/ru/catalog/kartridzhi-dlya-struynykh-printerov-mfu-plotterov/kartridj-epson-t0485-t048540/")</f>
        <v>https://alsi.kz/ru/catalog/kartridzhi-dlya-struynykh-printerov-mfu-plotterov/kartridj-epson-t0485-t048540/</v>
      </c>
    </row>
    <row r="769" spans="1:5" outlineLevel="3">
      <c r="A769" s="18">
        <v>41366</v>
      </c>
      <c r="B769" s="18" t="s">
        <v>2091</v>
      </c>
      <c r="C769" s="19" t="s">
        <v>2092</v>
      </c>
      <c r="D769" s="18" t="s">
        <v>2084</v>
      </c>
      <c r="E769" s="20" t="str">
        <f>HYPERLINK("https://alsi.kz/ru/catalog/kartridzhi-dlya-struynykh-printerov-mfu-plotterov/kartridj-epson-t0486-t048640/", "https://alsi.kz/ru/catalog/kartridzhi-dlya-struynykh-printerov-mfu-plotterov/kartridj-epson-t0486-t048640/")</f>
        <v>https://alsi.kz/ru/catalog/kartridzhi-dlya-struynykh-printerov-mfu-plotterov/kartridj-epson-t0486-t048640/</v>
      </c>
    </row>
    <row r="770" spans="1:5" outlineLevel="3">
      <c r="A770" s="18">
        <v>21859</v>
      </c>
      <c r="B770" s="18" t="s">
        <v>2093</v>
      </c>
      <c r="C770" s="19" t="s">
        <v>2094</v>
      </c>
      <c r="D770" s="18" t="s">
        <v>2095</v>
      </c>
      <c r="E770" s="20" t="str">
        <f>HYPERLINK("https://alsi.kz/ru/catalog/kartridzhi-dlya-struynykh-printerov-mfu-plotterov/kartridj-epson-to14401-to14401/", "https://alsi.kz/ru/catalog/kartridzhi-dlya-struynykh-printerov-mfu-plotterov/kartridj-epson-to14401-to14401/")</f>
        <v>https://alsi.kz/ru/catalog/kartridzhi-dlya-struynykh-printerov-mfu-plotterov/kartridj-epson-to14401-to14401/</v>
      </c>
    </row>
    <row r="771" spans="1:5" outlineLevel="3">
      <c r="A771" s="18">
        <v>72371</v>
      </c>
      <c r="B771" s="18" t="s">
        <v>2096</v>
      </c>
      <c r="C771" s="19" t="s">
        <v>2097</v>
      </c>
      <c r="D771" s="18" t="s">
        <v>2098</v>
      </c>
      <c r="E771" s="20" t="str">
        <f>HYPERLINK("https://alsi.kz/ru/catalog/kartridzhi-dlya-struynykh-printerov-mfu-plotterov/kartridj-epson-tx106c91t26cx4300t0921n-t0924n-tx106c91/", "https://alsi.kz/ru/catalog/kartridzhi-dlya-struynykh-printerov-mfu-plotterov/kartridj-epson-tx106c91t26cx4300t0921n-t0924n-tx106c91/")</f>
        <v>https://alsi.kz/ru/catalog/kartridzhi-dlya-struynykh-printerov-mfu-plotterov/kartridj-epson-tx106c91t26cx4300t0921n-t0924n-tx106c91/</v>
      </c>
    </row>
    <row r="772" spans="1:5" outlineLevel="3">
      <c r="A772" s="18">
        <v>67692</v>
      </c>
      <c r="B772" s="18" t="s">
        <v>2099</v>
      </c>
      <c r="C772" s="19" t="s">
        <v>2100</v>
      </c>
      <c r="D772" s="18" t="s">
        <v>2101</v>
      </c>
      <c r="E772" s="20" t="str">
        <f>HYPERLINK("https://alsi.kz/ru/catalog/kartridzhi-dlya-struynykh-printerov-mfu-plotterov/kartridj-epson-dlya-sp-2100-c13t03424010/", "https://alsi.kz/ru/catalog/kartridzhi-dlya-struynykh-printerov-mfu-plotterov/kartridj-epson-dlya-sp-2100-c13t03424010/")</f>
        <v>https://alsi.kz/ru/catalog/kartridzhi-dlya-struynykh-printerov-mfu-plotterov/kartridj-epson-dlya-sp-2100-c13t03424010/</v>
      </c>
    </row>
    <row r="773" spans="1:5" outlineLevel="3">
      <c r="A773" s="18">
        <v>30753</v>
      </c>
      <c r="B773" s="18" t="s">
        <v>2102</v>
      </c>
      <c r="C773" s="19" t="s">
        <v>2103</v>
      </c>
      <c r="D773" s="18" t="s">
        <v>2001</v>
      </c>
      <c r="E773" s="20" t="str">
        <f>HYPERLINK("https://alsi.kz/ru/catalog/kartridzhi-dlya-struynykh-printerov-mfu-plotterov/kartridj-epson-dlya-sp-2100-c13t034340/", "https://alsi.kz/ru/catalog/kartridzhi-dlya-struynykh-printerov-mfu-plotterov/kartridj-epson-dlya-sp-2100-c13t034340/")</f>
        <v>https://alsi.kz/ru/catalog/kartridzhi-dlya-struynykh-printerov-mfu-plotterov/kartridj-epson-dlya-sp-2100-c13t034340/</v>
      </c>
    </row>
    <row r="774" spans="1:5" outlineLevel="3">
      <c r="A774" s="18">
        <v>67690</v>
      </c>
      <c r="B774" s="18" t="s">
        <v>2104</v>
      </c>
      <c r="C774" s="19" t="s">
        <v>2105</v>
      </c>
      <c r="D774" s="18" t="s">
        <v>2101</v>
      </c>
      <c r="E774" s="20" t="str">
        <f>HYPERLINK("https://alsi.kz/ru/catalog/kartridzhi-dlya-struynykh-printerov-mfu-plotterov/kartridj-epson-dlya-sp-2100-c13t03434010/", "https://alsi.kz/ru/catalog/kartridzhi-dlya-struynykh-printerov-mfu-plotterov/kartridj-epson-dlya-sp-2100-c13t03434010/")</f>
        <v>https://alsi.kz/ru/catalog/kartridzhi-dlya-struynykh-printerov-mfu-plotterov/kartridj-epson-dlya-sp-2100-c13t03434010/</v>
      </c>
    </row>
    <row r="775" spans="1:5" outlineLevel="3">
      <c r="A775" s="18">
        <v>67691</v>
      </c>
      <c r="B775" s="18" t="s">
        <v>2106</v>
      </c>
      <c r="C775" s="19" t="s">
        <v>2107</v>
      </c>
      <c r="D775" s="18" t="s">
        <v>2101</v>
      </c>
      <c r="E775" s="20" t="str">
        <f>HYPERLINK("https://alsi.kz/ru/catalog/kartridzhi-dlya-struynykh-printerov-mfu-plotterov/kartridj-epson-dlya-sp-2100-c13t03444010/", "https://alsi.kz/ru/catalog/kartridzhi-dlya-struynykh-printerov-mfu-plotterov/kartridj-epson-dlya-sp-2100-c13t03444010/")</f>
        <v>https://alsi.kz/ru/catalog/kartridzhi-dlya-struynykh-printerov-mfu-plotterov/kartridj-epson-dlya-sp-2100-c13t03444010/</v>
      </c>
    </row>
    <row r="776" spans="1:5" outlineLevel="3">
      <c r="A776" s="18">
        <v>30551</v>
      </c>
      <c r="B776" s="18" t="s">
        <v>2108</v>
      </c>
      <c r="C776" s="19" t="s">
        <v>2109</v>
      </c>
      <c r="D776" s="18" t="s">
        <v>2001</v>
      </c>
      <c r="E776" s="20" t="str">
        <f>HYPERLINK("https://alsi.kz/ru/catalog/kartridzhi-dlya-struynykh-printerov-mfu-plotterov/kartridj-epson-dlya-sp-2100-c13t034540/", "https://alsi.kz/ru/catalog/kartridzhi-dlya-struynykh-printerov-mfu-plotterov/kartridj-epson-dlya-sp-2100-c13t034540/")</f>
        <v>https://alsi.kz/ru/catalog/kartridzhi-dlya-struynykh-printerov-mfu-plotterov/kartridj-epson-dlya-sp-2100-c13t034540/</v>
      </c>
    </row>
    <row r="777" spans="1:5" outlineLevel="3">
      <c r="A777" s="18">
        <v>67687</v>
      </c>
      <c r="B777" s="18" t="s">
        <v>2110</v>
      </c>
      <c r="C777" s="19" t="s">
        <v>2111</v>
      </c>
      <c r="D777" s="18" t="s">
        <v>2101</v>
      </c>
      <c r="E777" s="20" t="str">
        <f>HYPERLINK("https://alsi.kz/ru/catalog/kartridzhi-dlya-struynykh-printerov-mfu-plotterov/kartridj-epson-dlya-sp-2100-c13t03454010/", "https://alsi.kz/ru/catalog/kartridzhi-dlya-struynykh-printerov-mfu-plotterov/kartridj-epson-dlya-sp-2100-c13t03454010/")</f>
        <v>https://alsi.kz/ru/catalog/kartridzhi-dlya-struynykh-printerov-mfu-plotterov/kartridj-epson-dlya-sp-2100-c13t03454010/</v>
      </c>
    </row>
    <row r="778" spans="1:5" outlineLevel="3">
      <c r="A778" s="18">
        <v>30552</v>
      </c>
      <c r="B778" s="18" t="s">
        <v>2112</v>
      </c>
      <c r="C778" s="19" t="s">
        <v>2113</v>
      </c>
      <c r="D778" s="18" t="s">
        <v>2001</v>
      </c>
      <c r="E778" s="20" t="str">
        <f>HYPERLINK("https://alsi.kz/ru/catalog/kartridzhi-dlya-struynykh-printerov-mfu-plotterov/kartridj-epson-dlya-sp-2100-c13t034640/", "https://alsi.kz/ru/catalog/kartridzhi-dlya-struynykh-printerov-mfu-plotterov/kartridj-epson-dlya-sp-2100-c13t034640/")</f>
        <v>https://alsi.kz/ru/catalog/kartridzhi-dlya-struynykh-printerov-mfu-plotterov/kartridj-epson-dlya-sp-2100-c13t034640/</v>
      </c>
    </row>
    <row r="779" spans="1:5" outlineLevel="3">
      <c r="A779" s="18">
        <v>67688</v>
      </c>
      <c r="B779" s="18" t="s">
        <v>2114</v>
      </c>
      <c r="C779" s="19" t="s">
        <v>2115</v>
      </c>
      <c r="D779" s="18" t="s">
        <v>2101</v>
      </c>
      <c r="E779" s="20" t="str">
        <f>HYPERLINK("https://alsi.kz/ru/catalog/kartridzhi-dlya-struynykh-printerov-mfu-plotterov/kartridj-epson-dlya-sp-2100-c13t03464010/", "https://alsi.kz/ru/catalog/kartridzhi-dlya-struynykh-printerov-mfu-plotterov/kartridj-epson-dlya-sp-2100-c13t03464010/")</f>
        <v>https://alsi.kz/ru/catalog/kartridzhi-dlya-struynykh-printerov-mfu-plotterov/kartridj-epson-dlya-sp-2100-c13t03464010/</v>
      </c>
    </row>
    <row r="780" spans="1:5" outlineLevel="3">
      <c r="A780" s="18">
        <v>30553</v>
      </c>
      <c r="B780" s="18" t="s">
        <v>2116</v>
      </c>
      <c r="C780" s="19" t="s">
        <v>2117</v>
      </c>
      <c r="D780" s="18" t="s">
        <v>2001</v>
      </c>
      <c r="E780" s="20" t="str">
        <f>HYPERLINK("https://alsi.kz/ru/catalog/kartridzhi-dlya-struynykh-printerov-mfu-plotterov/kartridj-epson-dlya-sp-2100-c13t034740/", "https://alsi.kz/ru/catalog/kartridzhi-dlya-struynykh-printerov-mfu-plotterov/kartridj-epson-dlya-sp-2100-c13t034740/")</f>
        <v>https://alsi.kz/ru/catalog/kartridzhi-dlya-struynykh-printerov-mfu-plotterov/kartridj-epson-dlya-sp-2100-c13t034740/</v>
      </c>
    </row>
    <row r="781" spans="1:5" outlineLevel="3">
      <c r="A781" s="18">
        <v>67689</v>
      </c>
      <c r="B781" s="18" t="s">
        <v>2118</v>
      </c>
      <c r="C781" s="19" t="s">
        <v>2119</v>
      </c>
      <c r="D781" s="18" t="s">
        <v>2101</v>
      </c>
      <c r="E781" s="20" t="str">
        <f>HYPERLINK("https://alsi.kz/ru/catalog/kartridzhi-dlya-struynykh-printerov-mfu-plotterov/kartridj-epson-dlya-sp-2100-c13t03474010/", "https://alsi.kz/ru/catalog/kartridzhi-dlya-struynykh-printerov-mfu-plotterov/kartridj-epson-dlya-sp-2100-c13t03474010/")</f>
        <v>https://alsi.kz/ru/catalog/kartridzhi-dlya-struynykh-printerov-mfu-plotterov/kartridj-epson-dlya-sp-2100-c13t03474010/</v>
      </c>
    </row>
    <row r="782" spans="1:5" outlineLevel="3">
      <c r="A782" s="18">
        <v>69270</v>
      </c>
      <c r="B782" s="18" t="s">
        <v>2120</v>
      </c>
      <c r="C782" s="19" t="s">
        <v>2121</v>
      </c>
      <c r="D782" s="18" t="s">
        <v>2122</v>
      </c>
      <c r="E782" s="20" t="str">
        <f>HYPERLINK("https://alsi.kz/ru/catalog/kartridzhi-dlya-struynykh-printerov-mfu-plotterov/kartridj-fargo-ymcko-250-ymcko/", "https://alsi.kz/ru/catalog/kartridzhi-dlya-struynykh-printerov-mfu-plotterov/kartridj-fargo-ymcko-250-ymcko/")</f>
        <v>https://alsi.kz/ru/catalog/kartridzhi-dlya-struynykh-printerov-mfu-plotterov/kartridj-fargo-ymcko-250-ymcko/</v>
      </c>
    </row>
    <row r="783" spans="1:5" outlineLevel="3">
      <c r="A783" s="18">
        <v>226304</v>
      </c>
      <c r="B783" s="18" t="s">
        <v>2123</v>
      </c>
      <c r="C783" s="19" t="s">
        <v>2124</v>
      </c>
      <c r="D783" s="18" t="s">
        <v>2125</v>
      </c>
      <c r="E783" s="20" t="str">
        <f>HYPERLINK("https://alsi.kz/ru/catalog/kartridzhi-dlya-struynykh-printerov-mfu-plotterov/kartridj-hp-europe-415x-w2031xc/", "https://alsi.kz/ru/catalog/kartridzhi-dlya-struynykh-printerov-mfu-plotterov/kartridj-hp-europe-415x-w2031xc/")</f>
        <v>https://alsi.kz/ru/catalog/kartridzhi-dlya-struynykh-printerov-mfu-plotterov/kartridj-hp-europe-415x-w2031xc/</v>
      </c>
    </row>
    <row r="784" spans="1:5" outlineLevel="3">
      <c r="A784" s="18">
        <v>226302</v>
      </c>
      <c r="B784" s="18" t="s">
        <v>2126</v>
      </c>
      <c r="C784" s="19" t="s">
        <v>2127</v>
      </c>
      <c r="D784" s="18" t="s">
        <v>2125</v>
      </c>
      <c r="E784" s="20" t="str">
        <f>HYPERLINK("https://alsi.kz/ru/catalog/kartridzhi-dlya-struynykh-printerov-mfu-plotterov/kartridj-hp-europe-415x-w2032xc/", "https://alsi.kz/ru/catalog/kartridzhi-dlya-struynykh-printerov-mfu-plotterov/kartridj-hp-europe-415x-w2032xc/")</f>
        <v>https://alsi.kz/ru/catalog/kartridzhi-dlya-struynykh-printerov-mfu-plotterov/kartridj-hp-europe-415x-w2032xc/</v>
      </c>
    </row>
    <row r="785" spans="1:5" outlineLevel="3">
      <c r="A785" s="18">
        <v>226303</v>
      </c>
      <c r="B785" s="18" t="s">
        <v>2128</v>
      </c>
      <c r="C785" s="19" t="s">
        <v>2129</v>
      </c>
      <c r="D785" s="18" t="s">
        <v>2125</v>
      </c>
      <c r="E785" s="20" t="str">
        <f>HYPERLINK("https://alsi.kz/ru/catalog/kartridzhi-dlya-struynykh-printerov-mfu-plotterov/kartridj-hp-europe-415x-w2033xc/", "https://alsi.kz/ru/catalog/kartridzhi-dlya-struynykh-printerov-mfu-plotterov/kartridj-hp-europe-415x-w2033xc/")</f>
        <v>https://alsi.kz/ru/catalog/kartridzhi-dlya-struynykh-printerov-mfu-plotterov/kartridj-hp-europe-415x-w2033xc/</v>
      </c>
    </row>
    <row r="786" spans="1:5" outlineLevel="3">
      <c r="A786" s="18">
        <v>1913</v>
      </c>
      <c r="B786" s="18" t="s">
        <v>2130</v>
      </c>
      <c r="C786" s="19" t="s">
        <v>2131</v>
      </c>
      <c r="D786" s="18" t="s">
        <v>2132</v>
      </c>
      <c r="E786" s="20" t="str">
        <f>HYPERLINK("https://alsi.kz/ru/catalog/kartridzhi-dlya-struynykh-printerov-mfu-plotterov/kartridj-hp-europe-51625ae-51625ae/", "https://alsi.kz/ru/catalog/kartridzhi-dlya-struynykh-printerov-mfu-plotterov/kartridj-hp-europe-51625ae-51625ae/")</f>
        <v>https://alsi.kz/ru/catalog/kartridzhi-dlya-struynykh-printerov-mfu-plotterov/kartridj-hp-europe-51625ae-51625ae/</v>
      </c>
    </row>
    <row r="787" spans="1:5" outlineLevel="3">
      <c r="A787" s="18">
        <v>9206</v>
      </c>
      <c r="B787" s="18" t="s">
        <v>2133</v>
      </c>
      <c r="C787" s="19" t="s">
        <v>2134</v>
      </c>
      <c r="D787" s="18" t="s">
        <v>2135</v>
      </c>
      <c r="E787" s="20" t="str">
        <f>HYPERLINK("https://alsi.kz/ru/catalog/kartridzhi-dlya-struynykh-printerov-mfu-plotterov/kartridj-hp-europe-51629a-51629a/", "https://alsi.kz/ru/catalog/kartridzhi-dlya-struynykh-printerov-mfu-plotterov/kartridj-hp-europe-51629a-51629a/")</f>
        <v>https://alsi.kz/ru/catalog/kartridzhi-dlya-struynykh-printerov-mfu-plotterov/kartridj-hp-europe-51629a-51629a/</v>
      </c>
    </row>
    <row r="788" spans="1:5" outlineLevel="3">
      <c r="A788" s="18">
        <v>3453</v>
      </c>
      <c r="B788" s="18" t="s">
        <v>2136</v>
      </c>
      <c r="C788" s="19" t="s">
        <v>2137</v>
      </c>
      <c r="D788" s="18" t="s">
        <v>2138</v>
      </c>
      <c r="E788" s="20" t="str">
        <f>HYPERLINK("https://alsi.kz/ru/catalog/kartridzhi-dlya-struynykh-printerov-mfu-plotterov/kartridj-hp-europe-51640ce-51640ce/", "https://alsi.kz/ru/catalog/kartridzhi-dlya-struynykh-printerov-mfu-plotterov/kartridj-hp-europe-51640ce-51640ce/")</f>
        <v>https://alsi.kz/ru/catalog/kartridzhi-dlya-struynykh-printerov-mfu-plotterov/kartridj-hp-europe-51640ce-51640ce/</v>
      </c>
    </row>
    <row r="789" spans="1:5" outlineLevel="3">
      <c r="A789" s="18">
        <v>3954</v>
      </c>
      <c r="B789" s="18" t="s">
        <v>2139</v>
      </c>
      <c r="C789" s="19" t="s">
        <v>2140</v>
      </c>
      <c r="D789" s="18" t="s">
        <v>2138</v>
      </c>
      <c r="E789" s="20" t="str">
        <f>HYPERLINK("https://alsi.kz/ru/catalog/kartridzhi-dlya-struynykh-printerov-mfu-plotterov/kartridj-hp-europe-51640me-51640me/", "https://alsi.kz/ru/catalog/kartridzhi-dlya-struynykh-printerov-mfu-plotterov/kartridj-hp-europe-51640me-51640me/")</f>
        <v>https://alsi.kz/ru/catalog/kartridzhi-dlya-struynykh-printerov-mfu-plotterov/kartridj-hp-europe-51640me-51640me/</v>
      </c>
    </row>
    <row r="790" spans="1:5" outlineLevel="3">
      <c r="A790" s="18">
        <v>3948</v>
      </c>
      <c r="B790" s="18" t="s">
        <v>2141</v>
      </c>
      <c r="C790" s="19" t="s">
        <v>2142</v>
      </c>
      <c r="D790" s="18" t="s">
        <v>2138</v>
      </c>
      <c r="E790" s="20" t="str">
        <f>HYPERLINK("https://alsi.kz/ru/catalog/kartridzhi-dlya-struynykh-printerov-mfu-plotterov/kartridj-hp-europe-51640ye-51640ye/", "https://alsi.kz/ru/catalog/kartridzhi-dlya-struynykh-printerov-mfu-plotterov/kartridj-hp-europe-51640ye-51640ye/")</f>
        <v>https://alsi.kz/ru/catalog/kartridzhi-dlya-struynykh-printerov-mfu-plotterov/kartridj-hp-europe-51640ye-51640ye/</v>
      </c>
    </row>
    <row r="791" spans="1:5" outlineLevel="3">
      <c r="A791" s="18">
        <v>3957</v>
      </c>
      <c r="B791" s="18" t="s">
        <v>2143</v>
      </c>
      <c r="C791" s="19" t="s">
        <v>2144</v>
      </c>
      <c r="D791" s="18" t="s">
        <v>2145</v>
      </c>
      <c r="E791" s="20" t="str">
        <f>HYPERLINK("https://alsi.kz/ru/catalog/kartridzhi-dlya-struynykh-printerov-mfu-plotterov/kartridj-hp-europe-51644ce-51644ce/", "https://alsi.kz/ru/catalog/kartridzhi-dlya-struynykh-printerov-mfu-plotterov/kartridj-hp-europe-51644ce-51644ce/")</f>
        <v>https://alsi.kz/ru/catalog/kartridzhi-dlya-struynykh-printerov-mfu-plotterov/kartridj-hp-europe-51644ce-51644ce/</v>
      </c>
    </row>
    <row r="792" spans="1:5" outlineLevel="3">
      <c r="A792" s="18">
        <v>3956</v>
      </c>
      <c r="B792" s="18" t="s">
        <v>2146</v>
      </c>
      <c r="C792" s="19" t="s">
        <v>2147</v>
      </c>
      <c r="D792" s="18" t="s">
        <v>2148</v>
      </c>
      <c r="E792" s="20" t="str">
        <f>HYPERLINK("https://alsi.kz/ru/catalog/kartridzhi-dlya-struynykh-printerov-mfu-plotterov/kartridj-hp-europe-51644me-51644me/", "https://alsi.kz/ru/catalog/kartridzhi-dlya-struynykh-printerov-mfu-plotterov/kartridj-hp-europe-51644me-51644me/")</f>
        <v>https://alsi.kz/ru/catalog/kartridzhi-dlya-struynykh-printerov-mfu-plotterov/kartridj-hp-europe-51644me-51644me/</v>
      </c>
    </row>
    <row r="793" spans="1:5" outlineLevel="3">
      <c r="A793" s="18">
        <v>4339</v>
      </c>
      <c r="B793" s="18" t="s">
        <v>2149</v>
      </c>
      <c r="C793" s="19" t="s">
        <v>2150</v>
      </c>
      <c r="D793" s="18" t="s">
        <v>2145</v>
      </c>
      <c r="E793" s="20" t="str">
        <f>HYPERLINK("https://alsi.kz/ru/catalog/kartridzhi-dlya-struynykh-printerov-mfu-plotterov/kartridj-hp-europe-51644ye-51644ye/", "https://alsi.kz/ru/catalog/kartridzhi-dlya-struynykh-printerov-mfu-plotterov/kartridj-hp-europe-51644ye-51644ye/")</f>
        <v>https://alsi.kz/ru/catalog/kartridzhi-dlya-struynykh-printerov-mfu-plotterov/kartridj-hp-europe-51644ye-51644ye/</v>
      </c>
    </row>
    <row r="794" spans="1:5" outlineLevel="3">
      <c r="A794" s="18">
        <v>212230</v>
      </c>
      <c r="B794" s="18" t="s">
        <v>2151</v>
      </c>
      <c r="C794" s="19" t="s">
        <v>2152</v>
      </c>
      <c r="D794" s="18" t="s">
        <v>2153</v>
      </c>
      <c r="E794" s="20" t="str">
        <f>HYPERLINK("https://alsi.kz/ru/catalog/kartridzhi-dlya-struynykh-printerov-mfu-plotterov/kartridj-hp-europe-963xl-3ja27aebgx/", "https://alsi.kz/ru/catalog/kartridzhi-dlya-struynykh-printerov-mfu-plotterov/kartridj-hp-europe-963xl-3ja27aebgx/")</f>
        <v>https://alsi.kz/ru/catalog/kartridzhi-dlya-struynykh-printerov-mfu-plotterov/kartridj-hp-europe-963xl-3ja27aebgx/</v>
      </c>
    </row>
    <row r="795" spans="1:5" outlineLevel="3">
      <c r="A795" s="18">
        <v>212231</v>
      </c>
      <c r="B795" s="18" t="s">
        <v>2154</v>
      </c>
      <c r="C795" s="19" t="s">
        <v>2155</v>
      </c>
      <c r="D795" s="18" t="s">
        <v>2156</v>
      </c>
      <c r="E795" s="20" t="str">
        <f>HYPERLINK("https://alsi.kz/ru/catalog/kartridzhi-dlya-struynykh-printerov-mfu-plotterov/kartridj-hp-europe-963xl-3ja28aebgx/", "https://alsi.kz/ru/catalog/kartridzhi-dlya-struynykh-printerov-mfu-plotterov/kartridj-hp-europe-963xl-3ja28aebgx/")</f>
        <v>https://alsi.kz/ru/catalog/kartridzhi-dlya-struynykh-printerov-mfu-plotterov/kartridj-hp-europe-963xl-3ja28aebgx/</v>
      </c>
    </row>
    <row r="796" spans="1:5" outlineLevel="3">
      <c r="A796" s="18">
        <v>212232</v>
      </c>
      <c r="B796" s="18" t="s">
        <v>2157</v>
      </c>
      <c r="C796" s="19" t="s">
        <v>2158</v>
      </c>
      <c r="D796" s="18" t="s">
        <v>2159</v>
      </c>
      <c r="E796" s="20" t="str">
        <f>HYPERLINK("https://alsi.kz/ru/catalog/kartridzhi-dlya-struynykh-printerov-mfu-plotterov/kartridj-hp-europe-963xl-3ja29aebgx/", "https://alsi.kz/ru/catalog/kartridzhi-dlya-struynykh-printerov-mfu-plotterov/kartridj-hp-europe-963xl-3ja29aebgx/")</f>
        <v>https://alsi.kz/ru/catalog/kartridzhi-dlya-struynykh-printerov-mfu-plotterov/kartridj-hp-europe-963xl-3ja29aebgx/</v>
      </c>
    </row>
    <row r="797" spans="1:5" outlineLevel="3">
      <c r="A797" s="18">
        <v>157063</v>
      </c>
      <c r="B797" s="18" t="s">
        <v>2160</v>
      </c>
      <c r="C797" s="19" t="s">
        <v>2161</v>
      </c>
      <c r="D797" s="18" t="s">
        <v>2162</v>
      </c>
      <c r="E797" s="20" t="str">
        <f>HYPERLINK("https://alsi.kz/ru/catalog/kartridzhi-dlya-struynykh-printerov-mfu-plotterov/kartridj-hp-europe-c2p10ae-c2p10aebhk/", "https://alsi.kz/ru/catalog/kartridzhi-dlya-struynykh-printerov-mfu-plotterov/kartridj-hp-europe-c2p10ae-c2p10aebhk/")</f>
        <v>https://alsi.kz/ru/catalog/kartridzhi-dlya-struynykh-printerov-mfu-plotterov/kartridj-hp-europe-c2p10ae-c2p10aebhk/</v>
      </c>
    </row>
    <row r="798" spans="1:5" outlineLevel="3">
      <c r="A798" s="18">
        <v>157064</v>
      </c>
      <c r="B798" s="18" t="s">
        <v>2163</v>
      </c>
      <c r="C798" s="19" t="s">
        <v>2164</v>
      </c>
      <c r="D798" s="18" t="s">
        <v>2165</v>
      </c>
      <c r="E798" s="20" t="str">
        <f>HYPERLINK("https://alsi.kz/ru/catalog/kartridzhi-dlya-struynykh-printerov-mfu-plotterov/kartridj-hp-europe-c2p11ae-c2p11aebhk/", "https://alsi.kz/ru/catalog/kartridzhi-dlya-struynykh-printerov-mfu-plotterov/kartridj-hp-europe-c2p11ae-c2p11aebhk/")</f>
        <v>https://alsi.kz/ru/catalog/kartridzhi-dlya-struynykh-printerov-mfu-plotterov/kartridj-hp-europe-c2p11ae-c2p11aebhk/</v>
      </c>
    </row>
    <row r="799" spans="1:5" outlineLevel="3">
      <c r="A799" s="18">
        <v>15764</v>
      </c>
      <c r="B799" s="18" t="s">
        <v>2166</v>
      </c>
      <c r="C799" s="19" t="s">
        <v>2167</v>
      </c>
      <c r="D799" s="18" t="s">
        <v>2168</v>
      </c>
      <c r="E799" s="20" t="str">
        <f>HYPERLINK("https://alsi.kz/ru/catalog/kartridzhi-dlya-struynykh-printerov-mfu-plotterov/kartridj-hp-europe-c4801a-c4801a/", "https://alsi.kz/ru/catalog/kartridzhi-dlya-struynykh-printerov-mfu-plotterov/kartridj-hp-europe-c4801a-c4801a/")</f>
        <v>https://alsi.kz/ru/catalog/kartridzhi-dlya-struynykh-printerov-mfu-plotterov/kartridj-hp-europe-c4801a-c4801a/</v>
      </c>
    </row>
    <row r="800" spans="1:5" outlineLevel="3">
      <c r="A800" s="18">
        <v>15765</v>
      </c>
      <c r="B800" s="18" t="s">
        <v>2169</v>
      </c>
      <c r="C800" s="19" t="s">
        <v>2170</v>
      </c>
      <c r="D800" s="18" t="s">
        <v>2171</v>
      </c>
      <c r="E800" s="20" t="str">
        <f>HYPERLINK("https://alsi.kz/ru/catalog/kartridzhi-dlya-struynykh-printerov-mfu-plotterov/kartridj-hp-europe-c4802a-c4802a/", "https://alsi.kz/ru/catalog/kartridzhi-dlya-struynykh-printerov-mfu-plotterov/kartridj-hp-europe-c4802a-c4802a/")</f>
        <v>https://alsi.kz/ru/catalog/kartridzhi-dlya-struynykh-printerov-mfu-plotterov/kartridj-hp-europe-c4802a-c4802a/</v>
      </c>
    </row>
    <row r="801" spans="1:5" outlineLevel="3">
      <c r="A801" s="18">
        <v>42</v>
      </c>
      <c r="B801" s="18" t="s">
        <v>2172</v>
      </c>
      <c r="C801" s="19" t="s">
        <v>2173</v>
      </c>
      <c r="D801" s="18" t="s">
        <v>2174</v>
      </c>
      <c r="E801" s="20" t="str">
        <f>HYPERLINK("https://alsi.kz/ru/catalog/kartridzhi-dlya-struynykh-printerov-mfu-plotterov/kartridj-hp-europe-c4803a-c4803a/", "https://alsi.kz/ru/catalog/kartridzhi-dlya-struynykh-printerov-mfu-plotterov/kartridj-hp-europe-c4803a-c4803a/")</f>
        <v>https://alsi.kz/ru/catalog/kartridzhi-dlya-struynykh-printerov-mfu-plotterov/kartridj-hp-europe-c4803a-c4803a/</v>
      </c>
    </row>
    <row r="802" spans="1:5" outlineLevel="3">
      <c r="A802" s="18">
        <v>29817</v>
      </c>
      <c r="B802" s="18" t="s">
        <v>2175</v>
      </c>
      <c r="C802" s="19" t="s">
        <v>2176</v>
      </c>
      <c r="D802" s="18" t="s">
        <v>1834</v>
      </c>
      <c r="E802" s="20" t="str">
        <f>HYPERLINK("https://alsi.kz/ru/catalog/kartridzhi-dlya-struynykh-printerov-mfu-plotterov/kartridj-hp-europe-c4804a-c4804a/", "https://alsi.kz/ru/catalog/kartridzhi-dlya-struynykh-printerov-mfu-plotterov/kartridj-hp-europe-c4804a-c4804a/")</f>
        <v>https://alsi.kz/ru/catalog/kartridzhi-dlya-struynykh-printerov-mfu-plotterov/kartridj-hp-europe-c4804a-c4804a/</v>
      </c>
    </row>
    <row r="803" spans="1:5" outlineLevel="3">
      <c r="A803" s="18">
        <v>29818</v>
      </c>
      <c r="B803" s="18" t="s">
        <v>2177</v>
      </c>
      <c r="C803" s="19" t="s">
        <v>2178</v>
      </c>
      <c r="D803" s="18" t="s">
        <v>1834</v>
      </c>
      <c r="E803" s="20" t="str">
        <f>HYPERLINK("https://alsi.kz/ru/catalog/kartridzhi-dlya-struynykh-printerov-mfu-plotterov/kartridj-hp-europe-c4805a-c4805a/", "https://alsi.kz/ru/catalog/kartridzhi-dlya-struynykh-printerov-mfu-plotterov/kartridj-hp-europe-c4805a-c4805a/")</f>
        <v>https://alsi.kz/ru/catalog/kartridzhi-dlya-struynykh-printerov-mfu-plotterov/kartridj-hp-europe-c4805a-c4805a/</v>
      </c>
    </row>
    <row r="804" spans="1:5" outlineLevel="3">
      <c r="A804" s="18">
        <v>29819</v>
      </c>
      <c r="B804" s="18" t="s">
        <v>2179</v>
      </c>
      <c r="C804" s="19" t="s">
        <v>2180</v>
      </c>
      <c r="D804" s="18" t="s">
        <v>2181</v>
      </c>
      <c r="E804" s="20" t="str">
        <f>HYPERLINK("https://alsi.kz/ru/catalog/kartridzhi-dlya-struynykh-printerov-mfu-plotterov/kartridj-hp-europe-c4806a-c4806a/", "https://alsi.kz/ru/catalog/kartridzhi-dlya-struynykh-printerov-mfu-plotterov/kartridj-hp-europe-c4806a-c4806a/")</f>
        <v>https://alsi.kz/ru/catalog/kartridzhi-dlya-struynykh-printerov-mfu-plotterov/kartridj-hp-europe-c4806a-c4806a/</v>
      </c>
    </row>
    <row r="805" spans="1:5" outlineLevel="3">
      <c r="A805" s="18">
        <v>51957</v>
      </c>
      <c r="B805" s="18" t="s">
        <v>2182</v>
      </c>
      <c r="C805" s="19" t="s">
        <v>2183</v>
      </c>
      <c r="D805" s="18" t="s">
        <v>2184</v>
      </c>
      <c r="E805" s="20" t="str">
        <f>HYPERLINK("https://alsi.kz/ru/catalog/kartridzhi-dlya-struynykh-printerov-mfu-plotterov/kartridj-hp-europe-c4814ae-c4814ae/", "https://alsi.kz/ru/catalog/kartridzhi-dlya-struynykh-printerov-mfu-plotterov/kartridj-hp-europe-c4814ae-c4814ae/")</f>
        <v>https://alsi.kz/ru/catalog/kartridzhi-dlya-struynykh-printerov-mfu-plotterov/kartridj-hp-europe-c4814ae-c4814ae/</v>
      </c>
    </row>
    <row r="806" spans="1:5" outlineLevel="3">
      <c r="A806" s="18">
        <v>51958</v>
      </c>
      <c r="B806" s="18" t="s">
        <v>2185</v>
      </c>
      <c r="C806" s="19" t="s">
        <v>2186</v>
      </c>
      <c r="D806" s="18" t="s">
        <v>2184</v>
      </c>
      <c r="E806" s="20" t="str">
        <f>HYPERLINK("https://alsi.kz/ru/catalog/kartridzhi-dlya-struynykh-printerov-mfu-plotterov/kartridj-hp-europe-c4815ae-c4815ae/", "https://alsi.kz/ru/catalog/kartridzhi-dlya-struynykh-printerov-mfu-plotterov/kartridj-hp-europe-c4815ae-c4815ae/")</f>
        <v>https://alsi.kz/ru/catalog/kartridzhi-dlya-struynykh-printerov-mfu-plotterov/kartridj-hp-europe-c4815ae-c4815ae/</v>
      </c>
    </row>
    <row r="807" spans="1:5" outlineLevel="3">
      <c r="A807" s="18">
        <v>51959</v>
      </c>
      <c r="B807" s="18" t="s">
        <v>2187</v>
      </c>
      <c r="C807" s="19" t="s">
        <v>2188</v>
      </c>
      <c r="D807" s="18" t="s">
        <v>2189</v>
      </c>
      <c r="E807" s="20" t="str">
        <f>HYPERLINK("https://alsi.kz/ru/catalog/kartridzhi-dlya-struynykh-printerov-mfu-plotterov/kartridj-hp-europe-c4816ae-c4816ae/", "https://alsi.kz/ru/catalog/kartridzhi-dlya-struynykh-printerov-mfu-plotterov/kartridj-hp-europe-c4816ae-c4816ae/")</f>
        <v>https://alsi.kz/ru/catalog/kartridzhi-dlya-struynykh-printerov-mfu-plotterov/kartridj-hp-europe-c4816ae-c4816ae/</v>
      </c>
    </row>
    <row r="808" spans="1:5" outlineLevel="3">
      <c r="A808" s="18">
        <v>51960</v>
      </c>
      <c r="B808" s="18" t="s">
        <v>2190</v>
      </c>
      <c r="C808" s="19" t="s">
        <v>2191</v>
      </c>
      <c r="D808" s="18" t="s">
        <v>2189</v>
      </c>
      <c r="E808" s="20" t="str">
        <f>HYPERLINK("https://alsi.kz/ru/catalog/kartridzhi-dlya-struynykh-printerov-mfu-plotterov/kartridj-hp-europe-c4817ae-c4817ae/", "https://alsi.kz/ru/catalog/kartridzhi-dlya-struynykh-printerov-mfu-plotterov/kartridj-hp-europe-c4817ae-c4817ae/")</f>
        <v>https://alsi.kz/ru/catalog/kartridzhi-dlya-struynykh-printerov-mfu-plotterov/kartridj-hp-europe-c4817ae-c4817ae/</v>
      </c>
    </row>
    <row r="809" spans="1:5" outlineLevel="3">
      <c r="A809" s="18">
        <v>16254</v>
      </c>
      <c r="B809" s="18" t="s">
        <v>2192</v>
      </c>
      <c r="C809" s="19" t="s">
        <v>2193</v>
      </c>
      <c r="D809" s="18" t="s">
        <v>2194</v>
      </c>
      <c r="E809" s="20" t="str">
        <f>HYPERLINK("https://alsi.kz/ru/catalog/kartridzhi-dlya-struynykh-printerov-mfu-plotterov/kartridj-hp-europe-c4841a-c4841a/", "https://alsi.kz/ru/catalog/kartridzhi-dlya-struynykh-printerov-mfu-plotterov/kartridj-hp-europe-c4841a-c4841a/")</f>
        <v>https://alsi.kz/ru/catalog/kartridzhi-dlya-struynykh-printerov-mfu-plotterov/kartridj-hp-europe-c4841a-c4841a/</v>
      </c>
    </row>
    <row r="810" spans="1:5" outlineLevel="3">
      <c r="A810" s="18">
        <v>16255</v>
      </c>
      <c r="B810" s="18" t="s">
        <v>2195</v>
      </c>
      <c r="C810" s="19" t="s">
        <v>2196</v>
      </c>
      <c r="D810" s="18" t="s">
        <v>2197</v>
      </c>
      <c r="E810" s="20" t="str">
        <f>HYPERLINK("https://alsi.kz/ru/catalog/kartridzhi-dlya-struynykh-printerov-mfu-plotterov/kartridj-hp-europe-c4843a-c4843a/", "https://alsi.kz/ru/catalog/kartridzhi-dlya-struynykh-printerov-mfu-plotterov/kartridj-hp-europe-c4843a-c4843a/")</f>
        <v>https://alsi.kz/ru/catalog/kartridzhi-dlya-struynykh-printerov-mfu-plotterov/kartridj-hp-europe-c4843a-c4843a/</v>
      </c>
    </row>
    <row r="811" spans="1:5" outlineLevel="3">
      <c r="A811" s="18">
        <v>41424</v>
      </c>
      <c r="B811" s="18" t="s">
        <v>2198</v>
      </c>
      <c r="C811" s="19" t="s">
        <v>2199</v>
      </c>
      <c r="D811" s="18" t="s">
        <v>2200</v>
      </c>
      <c r="E811" s="20" t="str">
        <f>HYPERLINK("https://alsi.kz/ru/catalog/kartridzhi-dlya-struynykh-printerov-mfu-plotterov/kartridj-hp-europe-c4930a-c4930a/", "https://alsi.kz/ru/catalog/kartridzhi-dlya-struynykh-printerov-mfu-plotterov/kartridj-hp-europe-c4930a-c4930a/")</f>
        <v>https://alsi.kz/ru/catalog/kartridzhi-dlya-struynykh-printerov-mfu-plotterov/kartridj-hp-europe-c4930a-c4930a/</v>
      </c>
    </row>
    <row r="812" spans="1:5" outlineLevel="3">
      <c r="A812" s="18">
        <v>41425</v>
      </c>
      <c r="B812" s="18" t="s">
        <v>2201</v>
      </c>
      <c r="C812" s="19" t="s">
        <v>2202</v>
      </c>
      <c r="D812" s="18" t="s">
        <v>2203</v>
      </c>
      <c r="E812" s="20" t="str">
        <f>HYPERLINK("https://alsi.kz/ru/catalog/kartridzhi-dlya-struynykh-printerov-mfu-plotterov/kartridj-hp-europe-c4931a-c4931a/", "https://alsi.kz/ru/catalog/kartridzhi-dlya-struynykh-printerov-mfu-plotterov/kartridj-hp-europe-c4931a-c4931a/")</f>
        <v>https://alsi.kz/ru/catalog/kartridzhi-dlya-struynykh-printerov-mfu-plotterov/kartridj-hp-europe-c4931a-c4931a/</v>
      </c>
    </row>
    <row r="813" spans="1:5" outlineLevel="3">
      <c r="A813" s="18">
        <v>41426</v>
      </c>
      <c r="B813" s="18" t="s">
        <v>2204</v>
      </c>
      <c r="C813" s="19" t="s">
        <v>2205</v>
      </c>
      <c r="D813" s="18" t="s">
        <v>2206</v>
      </c>
      <c r="E813" s="20" t="str">
        <f>HYPERLINK("https://alsi.kz/ru/catalog/kartridzhi-dlya-struynykh-printerov-mfu-plotterov/kartridj-hp-europe-c4932a-c4932a/", "https://alsi.kz/ru/catalog/kartridzhi-dlya-struynykh-printerov-mfu-plotterov/kartridj-hp-europe-c4932a-c4932a/")</f>
        <v>https://alsi.kz/ru/catalog/kartridzhi-dlya-struynykh-printerov-mfu-plotterov/kartridj-hp-europe-c4932a-c4932a/</v>
      </c>
    </row>
    <row r="814" spans="1:5" outlineLevel="3">
      <c r="A814" s="18">
        <v>41427</v>
      </c>
      <c r="B814" s="18" t="s">
        <v>2207</v>
      </c>
      <c r="C814" s="19" t="s">
        <v>2208</v>
      </c>
      <c r="D814" s="18" t="s">
        <v>2209</v>
      </c>
      <c r="E814" s="20" t="str">
        <f>HYPERLINK("https://alsi.kz/ru/catalog/kartridzhi-dlya-struynykh-printerov-mfu-plotterov/kartridj-hp-europe-c4933a-c4933a/", "https://alsi.kz/ru/catalog/kartridzhi-dlya-struynykh-printerov-mfu-plotterov/kartridj-hp-europe-c4933a-c4933a/")</f>
        <v>https://alsi.kz/ru/catalog/kartridzhi-dlya-struynykh-printerov-mfu-plotterov/kartridj-hp-europe-c4933a-c4933a/</v>
      </c>
    </row>
    <row r="815" spans="1:5" outlineLevel="3">
      <c r="A815" s="18">
        <v>41428</v>
      </c>
      <c r="B815" s="18" t="s">
        <v>2210</v>
      </c>
      <c r="C815" s="19" t="s">
        <v>2211</v>
      </c>
      <c r="D815" s="18" t="s">
        <v>2212</v>
      </c>
      <c r="E815" s="20" t="str">
        <f>HYPERLINK("https://alsi.kz/ru/catalog/kartridzhi-dlya-struynykh-printerov-mfu-plotterov/kartridj-hp-europe-c4934a-c4934a/", "https://alsi.kz/ru/catalog/kartridzhi-dlya-struynykh-printerov-mfu-plotterov/kartridj-hp-europe-c4934a-c4934a/")</f>
        <v>https://alsi.kz/ru/catalog/kartridzhi-dlya-struynykh-printerov-mfu-plotterov/kartridj-hp-europe-c4934a-c4934a/</v>
      </c>
    </row>
    <row r="816" spans="1:5" outlineLevel="3">
      <c r="A816" s="18">
        <v>41429</v>
      </c>
      <c r="B816" s="18" t="s">
        <v>2213</v>
      </c>
      <c r="C816" s="19" t="s">
        <v>2214</v>
      </c>
      <c r="D816" s="18" t="s">
        <v>2215</v>
      </c>
      <c r="E816" s="20" t="str">
        <f>HYPERLINK("https://alsi.kz/ru/catalog/kartridzhi-dlya-struynykh-printerov-mfu-plotterov/kartridj-hp-europe-c4935a-c4935a/", "https://alsi.kz/ru/catalog/kartridzhi-dlya-struynykh-printerov-mfu-plotterov/kartridj-hp-europe-c4935a-c4935a/")</f>
        <v>https://alsi.kz/ru/catalog/kartridzhi-dlya-struynykh-printerov-mfu-plotterov/kartridj-hp-europe-c4935a-c4935a/</v>
      </c>
    </row>
    <row r="817" spans="1:5" outlineLevel="3">
      <c r="A817" s="18">
        <v>31489</v>
      </c>
      <c r="B817" s="18" t="s">
        <v>2216</v>
      </c>
      <c r="C817" s="19" t="s">
        <v>2217</v>
      </c>
      <c r="D817" s="18" t="s">
        <v>2218</v>
      </c>
      <c r="E817" s="20" t="str">
        <f>HYPERLINK("https://alsi.kz/ru/catalog/kartridzhi-dlya-struynykh-printerov-mfu-plotterov/kartridj-hp-europe-c5010de-c5010de/", "https://alsi.kz/ru/catalog/kartridzhi-dlya-struynykh-printerov-mfu-plotterov/kartridj-hp-europe-c5010de-c5010de/")</f>
        <v>https://alsi.kz/ru/catalog/kartridzhi-dlya-struynykh-printerov-mfu-plotterov/kartridj-hp-europe-c5010de-c5010de/</v>
      </c>
    </row>
    <row r="818" spans="1:5" outlineLevel="3">
      <c r="A818" s="18">
        <v>31061</v>
      </c>
      <c r="B818" s="18" t="s">
        <v>2219</v>
      </c>
      <c r="C818" s="19" t="s">
        <v>2220</v>
      </c>
      <c r="D818" s="18" t="s">
        <v>2221</v>
      </c>
      <c r="E818" s="20" t="str">
        <f>HYPERLINK("https://alsi.kz/ru/catalog/kartridzhi-dlya-struynykh-printerov-mfu-plotterov/kartridj-hp-europe-c5011d-c5011d/", "https://alsi.kz/ru/catalog/kartridzhi-dlya-struynykh-printerov-mfu-plotterov/kartridj-hp-europe-c5011d-c5011d/")</f>
        <v>https://alsi.kz/ru/catalog/kartridzhi-dlya-struynykh-printerov-mfu-plotterov/kartridj-hp-europe-c5011d-c5011d/</v>
      </c>
    </row>
    <row r="819" spans="1:5" outlineLevel="3">
      <c r="A819" s="18">
        <v>16262</v>
      </c>
      <c r="B819" s="18" t="s">
        <v>2222</v>
      </c>
      <c r="C819" s="19" t="s">
        <v>2223</v>
      </c>
      <c r="D819" s="18" t="s">
        <v>2224</v>
      </c>
      <c r="E819" s="20" t="str">
        <f>HYPERLINK("https://alsi.kz/ru/catalog/kartridzhi-dlya-struynykh-printerov-mfu-plotterov/kartridj-hp-europe-c6628a-c6628a/", "https://alsi.kz/ru/catalog/kartridzhi-dlya-struynykh-printerov-mfu-plotterov/kartridj-hp-europe-c6628a-c6628a/")</f>
        <v>https://alsi.kz/ru/catalog/kartridzhi-dlya-struynykh-printerov-mfu-plotterov/kartridj-hp-europe-c6628a-c6628a/</v>
      </c>
    </row>
    <row r="820" spans="1:5" outlineLevel="3">
      <c r="A820" s="18">
        <v>37737</v>
      </c>
      <c r="B820" s="18" t="s">
        <v>2225</v>
      </c>
      <c r="C820" s="19" t="s">
        <v>2226</v>
      </c>
      <c r="D820" s="18" t="s">
        <v>2227</v>
      </c>
      <c r="E820" s="20" t="str">
        <f>HYPERLINK("https://alsi.kz/ru/catalog/kartridzhi-dlya-struynykh-printerov-mfu-plotterov/kartridj-hp-europe-c9368a-c9368a/", "https://alsi.kz/ru/catalog/kartridzhi-dlya-struynykh-printerov-mfu-plotterov/kartridj-hp-europe-c9368a-c9368a/")</f>
        <v>https://alsi.kz/ru/catalog/kartridzhi-dlya-struynykh-printerov-mfu-plotterov/kartridj-hp-europe-c9368a-c9368a/</v>
      </c>
    </row>
    <row r="821" spans="1:5" outlineLevel="3">
      <c r="A821" s="18">
        <v>54281</v>
      </c>
      <c r="B821" s="18" t="s">
        <v>2228</v>
      </c>
      <c r="C821" s="19" t="s">
        <v>2229</v>
      </c>
      <c r="D821" s="18" t="s">
        <v>2230</v>
      </c>
      <c r="E821" s="20" t="str">
        <f>HYPERLINK("https://alsi.kz/ru/catalog/kartridzhi-dlya-struynykh-printerov-mfu-plotterov/kartridj-hp-europe-c9503ae-c9503ae/", "https://alsi.kz/ru/catalog/kartridzhi-dlya-struynykh-printerov-mfu-plotterov/kartridj-hp-europe-c9503ae-c9503ae/")</f>
        <v>https://alsi.kz/ru/catalog/kartridzhi-dlya-struynykh-printerov-mfu-plotterov/kartridj-hp-europe-c9503ae-c9503ae/</v>
      </c>
    </row>
    <row r="822" spans="1:5" outlineLevel="3">
      <c r="A822" s="18">
        <v>66069</v>
      </c>
      <c r="B822" s="18" t="s">
        <v>2231</v>
      </c>
      <c r="C822" s="19" t="s">
        <v>2232</v>
      </c>
      <c r="D822" s="18" t="s">
        <v>2233</v>
      </c>
      <c r="E822" s="20" t="str">
        <f>HYPERLINK("https://alsi.kz/ru/catalog/kartridzhi-dlya-struynykh-printerov-mfu-plotterov/kartridj-hp-europe-c9505he-c9505he/", "https://alsi.kz/ru/catalog/kartridzhi-dlya-struynykh-printerov-mfu-plotterov/kartridj-hp-europe-c9505he-c9505he/")</f>
        <v>https://alsi.kz/ru/catalog/kartridzhi-dlya-struynykh-printerov-mfu-plotterov/kartridj-hp-europe-c9505he-c9505he/</v>
      </c>
    </row>
    <row r="823" spans="1:5" outlineLevel="3">
      <c r="A823" s="18">
        <v>70515</v>
      </c>
      <c r="B823" s="18" t="s">
        <v>2234</v>
      </c>
      <c r="C823" s="19" t="s">
        <v>2235</v>
      </c>
      <c r="D823" s="18" t="s">
        <v>2236</v>
      </c>
      <c r="E823" s="20" t="str">
        <f>HYPERLINK("https://alsi.kz/ru/catalog/kartridzhi-dlya-struynykh-printerov-mfu-plotterov/kartridj-hp-europe-cb271a-cb271a/", "https://alsi.kz/ru/catalog/kartridzhi-dlya-struynykh-printerov-mfu-plotterov/kartridj-hp-europe-cb271a-cb271a/")</f>
        <v>https://alsi.kz/ru/catalog/kartridzhi-dlya-struynykh-printerov-mfu-plotterov/kartridj-hp-europe-cb271a-cb271a/</v>
      </c>
    </row>
    <row r="824" spans="1:5" outlineLevel="3">
      <c r="A824" s="18">
        <v>70517</v>
      </c>
      <c r="B824" s="18" t="s">
        <v>2237</v>
      </c>
      <c r="C824" s="19" t="s">
        <v>2238</v>
      </c>
      <c r="D824" s="18" t="s">
        <v>2236</v>
      </c>
      <c r="E824" s="20" t="str">
        <f>HYPERLINK("https://alsi.kz/ru/catalog/kartridzhi-dlya-struynykh-printerov-mfu-plotterov/kartridj-hp-europe-cb273a-cb273a/", "https://alsi.kz/ru/catalog/kartridzhi-dlya-struynykh-printerov-mfu-plotterov/kartridj-hp-europe-cb273a-cb273a/")</f>
        <v>https://alsi.kz/ru/catalog/kartridzhi-dlya-struynykh-printerov-mfu-plotterov/kartridj-hp-europe-cb273a-cb273a/</v>
      </c>
    </row>
    <row r="825" spans="1:5" outlineLevel="3">
      <c r="A825" s="18">
        <v>70518</v>
      </c>
      <c r="B825" s="18" t="s">
        <v>2239</v>
      </c>
      <c r="C825" s="19" t="s">
        <v>2240</v>
      </c>
      <c r="D825" s="18" t="s">
        <v>2236</v>
      </c>
      <c r="E825" s="20" t="str">
        <f>HYPERLINK("https://alsi.kz/ru/catalog/kartridzhi-dlya-struynykh-printerov-mfu-plotterov/kartridj-hp-europe-cb274a-cb274a/", "https://alsi.kz/ru/catalog/kartridzhi-dlya-struynykh-printerov-mfu-plotterov/kartridj-hp-europe-cb274a-cb274a/")</f>
        <v>https://alsi.kz/ru/catalog/kartridzhi-dlya-struynykh-printerov-mfu-plotterov/kartridj-hp-europe-cb274a-cb274a/</v>
      </c>
    </row>
    <row r="826" spans="1:5" outlineLevel="3">
      <c r="A826" s="18">
        <v>70519</v>
      </c>
      <c r="B826" s="18" t="s">
        <v>2241</v>
      </c>
      <c r="C826" s="19" t="s">
        <v>2242</v>
      </c>
      <c r="D826" s="18" t="s">
        <v>2236</v>
      </c>
      <c r="E826" s="20" t="str">
        <f>HYPERLINK("https://alsi.kz/ru/catalog/kartridzhi-dlya-struynykh-printerov-mfu-plotterov/kartridj-hp-europe-cb275a-cb275a/", "https://alsi.kz/ru/catalog/kartridzhi-dlya-struynykh-printerov-mfu-plotterov/kartridj-hp-europe-cb275a-cb275a/")</f>
        <v>https://alsi.kz/ru/catalog/kartridzhi-dlya-struynykh-printerov-mfu-plotterov/kartridj-hp-europe-cb275a-cb275a/</v>
      </c>
    </row>
    <row r="827" spans="1:5" outlineLevel="3">
      <c r="A827" s="18">
        <v>70520</v>
      </c>
      <c r="B827" s="18" t="s">
        <v>2243</v>
      </c>
      <c r="C827" s="19" t="s">
        <v>2244</v>
      </c>
      <c r="D827" s="18" t="s">
        <v>2236</v>
      </c>
      <c r="E827" s="20" t="str">
        <f>HYPERLINK("https://alsi.kz/ru/catalog/kartridzhi-dlya-struynykh-printerov-mfu-plotterov/kartridj-hp-europe-cb276a-cb276a/", "https://alsi.kz/ru/catalog/kartridzhi-dlya-struynykh-printerov-mfu-plotterov/kartridj-hp-europe-cb276a-cb276a/")</f>
        <v>https://alsi.kz/ru/catalog/kartridzhi-dlya-struynykh-printerov-mfu-plotterov/kartridj-hp-europe-cb276a-cb276a/</v>
      </c>
    </row>
    <row r="828" spans="1:5" outlineLevel="3">
      <c r="A828" s="18">
        <v>59192</v>
      </c>
      <c r="B828" s="18" t="s">
        <v>2245</v>
      </c>
      <c r="C828" s="19" t="s">
        <v>2246</v>
      </c>
      <c r="D828" s="18" t="s">
        <v>2247</v>
      </c>
      <c r="E828" s="20" t="str">
        <f>HYPERLINK("https://alsi.kz/ru/catalog/kartridzhi-dlya-struynykh-printerov-mfu-plotterov/kartridj-hp-europe-cb340a-cb340a/", "https://alsi.kz/ru/catalog/kartridzhi-dlya-struynykh-printerov-mfu-plotterov/kartridj-hp-europe-cb340a-cb340a/")</f>
        <v>https://alsi.kz/ru/catalog/kartridzhi-dlya-struynykh-printerov-mfu-plotterov/kartridj-hp-europe-cb340a-cb340a/</v>
      </c>
    </row>
    <row r="829" spans="1:5" outlineLevel="3">
      <c r="A829" s="18">
        <v>59190</v>
      </c>
      <c r="B829" s="18" t="s">
        <v>2248</v>
      </c>
      <c r="C829" s="19" t="s">
        <v>2249</v>
      </c>
      <c r="D829" s="18" t="s">
        <v>2247</v>
      </c>
      <c r="E829" s="20" t="str">
        <f>HYPERLINK("https://alsi.kz/ru/catalog/kartridzhi-dlya-struynykh-printerov-mfu-plotterov/kartridj-hp-europe-cb344a-cb344a/", "https://alsi.kz/ru/catalog/kartridzhi-dlya-struynykh-printerov-mfu-plotterov/kartridj-hp-europe-cb344a-cb344a/")</f>
        <v>https://alsi.kz/ru/catalog/kartridzhi-dlya-struynykh-printerov-mfu-plotterov/kartridj-hp-europe-cb344a-cb344a/</v>
      </c>
    </row>
    <row r="830" spans="1:5" outlineLevel="3">
      <c r="A830" s="18">
        <v>66363</v>
      </c>
      <c r="B830" s="18" t="s">
        <v>2250</v>
      </c>
      <c r="C830" s="19" t="s">
        <v>2251</v>
      </c>
      <c r="D830" s="18" t="s">
        <v>2252</v>
      </c>
      <c r="E830" s="20" t="str">
        <f>HYPERLINK("https://alsi.kz/ru/catalog/kartridzhi-dlya-struynykh-printerov-mfu-plotterov/kartridzh-hp-cc640he/", "https://alsi.kz/ru/catalog/kartridzhi-dlya-struynykh-printerov-mfu-plotterov/kartridzh-hp-cc640he/")</f>
        <v>https://alsi.kz/ru/catalog/kartridzhi-dlya-struynykh-printerov-mfu-plotterov/kartridzh-hp-cc640he/</v>
      </c>
    </row>
    <row r="831" spans="1:5" outlineLevel="3">
      <c r="A831" s="18">
        <v>77894</v>
      </c>
      <c r="B831" s="18" t="s">
        <v>2253</v>
      </c>
      <c r="C831" s="19" t="s">
        <v>2254</v>
      </c>
      <c r="D831" s="18" t="s">
        <v>2255</v>
      </c>
      <c r="E831" s="20" t="str">
        <f>HYPERLINK("https://alsi.kz/ru/catalog/kartridzhi-dlya-struynykh-printerov-mfu-plotterov/kartridzh-hp-ch561he/", "https://alsi.kz/ru/catalog/kartridzhi-dlya-struynykh-printerov-mfu-plotterov/kartridzh-hp-ch561he/")</f>
        <v>https://alsi.kz/ru/catalog/kartridzhi-dlya-struynykh-printerov-mfu-plotterov/kartridzh-hp-ch561he/</v>
      </c>
    </row>
    <row r="832" spans="1:5" outlineLevel="3">
      <c r="A832" s="18">
        <v>77895</v>
      </c>
      <c r="B832" s="18" t="s">
        <v>2256</v>
      </c>
      <c r="C832" s="19" t="s">
        <v>2257</v>
      </c>
      <c r="D832" s="18" t="s">
        <v>2258</v>
      </c>
      <c r="E832" s="20" t="str">
        <f>HYPERLINK("https://alsi.kz/ru/catalog/kartridzhi-dlya-struynykh-printerov-mfu-plotterov/kartridzh-hp-ch562he/", "https://alsi.kz/ru/catalog/kartridzhi-dlya-struynykh-printerov-mfu-plotterov/kartridzh-hp-ch562he/")</f>
        <v>https://alsi.kz/ru/catalog/kartridzhi-dlya-struynykh-printerov-mfu-plotterov/kartridzh-hp-ch562he/</v>
      </c>
    </row>
    <row r="833" spans="1:5" outlineLevel="3">
      <c r="A833" s="18">
        <v>120509</v>
      </c>
      <c r="B833" s="18" t="s">
        <v>2259</v>
      </c>
      <c r="C833" s="19" t="s">
        <v>2260</v>
      </c>
      <c r="D833" s="18" t="s">
        <v>897</v>
      </c>
      <c r="E833" s="20" t="str">
        <f>HYPERLINK("https://alsi.kz/ru/catalog/kartridzhi-dlya-struynykh-printerov-mfu-plotterov/kartridzh-hp-cn054ae/", "https://alsi.kz/ru/catalog/kartridzhi-dlya-struynykh-printerov-mfu-plotterov/kartridzh-hp-cn054ae/")</f>
        <v>https://alsi.kz/ru/catalog/kartridzhi-dlya-struynykh-printerov-mfu-plotterov/kartridzh-hp-cn054ae/</v>
      </c>
    </row>
    <row r="834" spans="1:5" outlineLevel="3">
      <c r="A834" s="18">
        <v>120510</v>
      </c>
      <c r="B834" s="18" t="s">
        <v>2261</v>
      </c>
      <c r="C834" s="19" t="s">
        <v>2262</v>
      </c>
      <c r="D834" s="18" t="s">
        <v>2263</v>
      </c>
      <c r="E834" s="20" t="str">
        <f>HYPERLINK("https://alsi.kz/ru/catalog/kartridzhi-dlya-struynykh-printerov-mfu-plotterov/kartridzh-hp-cn055ae/", "https://alsi.kz/ru/catalog/kartridzhi-dlya-struynykh-printerov-mfu-plotterov/kartridzh-hp-cn055ae/")</f>
        <v>https://alsi.kz/ru/catalog/kartridzhi-dlya-struynykh-printerov-mfu-plotterov/kartridzh-hp-cn055ae/</v>
      </c>
    </row>
    <row r="835" spans="1:5" outlineLevel="3">
      <c r="A835" s="18">
        <v>124184</v>
      </c>
      <c r="B835" s="18" t="s">
        <v>2264</v>
      </c>
      <c r="C835" s="19" t="s">
        <v>2265</v>
      </c>
      <c r="D835" s="18" t="s">
        <v>2266</v>
      </c>
      <c r="E835" s="20" t="str">
        <f>HYPERLINK("https://alsi.kz/ru/catalog/kartridzhi-dlya-struynykh-printerov-mfu-plotterov/kartridzh-hp-cz129a/", "https://alsi.kz/ru/catalog/kartridzhi-dlya-struynykh-printerov-mfu-plotterov/kartridzh-hp-cz129a/")</f>
        <v>https://alsi.kz/ru/catalog/kartridzhi-dlya-struynykh-printerov-mfu-plotterov/kartridzh-hp-cz129a/</v>
      </c>
    </row>
    <row r="836" spans="1:5" outlineLevel="3">
      <c r="A836" s="18">
        <v>124185</v>
      </c>
      <c r="B836" s="18" t="s">
        <v>2267</v>
      </c>
      <c r="C836" s="19" t="s">
        <v>2268</v>
      </c>
      <c r="D836" s="18" t="s">
        <v>2269</v>
      </c>
      <c r="E836" s="20" t="str">
        <f>HYPERLINK("https://alsi.kz/ru/catalog/kartridzhi-dlya-struynykh-printerov-mfu-plotterov/kartridzh-hp-cz130a/", "https://alsi.kz/ru/catalog/kartridzhi-dlya-struynykh-printerov-mfu-plotterov/kartridzh-hp-cz130a/")</f>
        <v>https://alsi.kz/ru/catalog/kartridzhi-dlya-struynykh-printerov-mfu-plotterov/kartridzh-hp-cz130a/</v>
      </c>
    </row>
    <row r="837" spans="1:5" outlineLevel="3">
      <c r="A837" s="18">
        <v>211831</v>
      </c>
      <c r="B837" s="18" t="s">
        <v>2270</v>
      </c>
      <c r="C837" s="19" t="s">
        <v>2271</v>
      </c>
      <c r="D837" s="18" t="s">
        <v>2272</v>
      </c>
      <c r="E837" s="20" t="str">
        <f>HYPERLINK("https://alsi.kz/ru/catalog/kartridzhi-dlya-struynykh-printerov-mfu-plotterov/kartridj-hp-europe-designjet-3ed67a/", "https://alsi.kz/ru/catalog/kartridzhi-dlya-struynykh-printerov-mfu-plotterov/kartridj-hp-europe-designjet-3ed67a/")</f>
        <v>https://alsi.kz/ru/catalog/kartridzhi-dlya-struynykh-printerov-mfu-plotterov/kartridj-hp-europe-designjet-3ed67a/</v>
      </c>
    </row>
    <row r="838" spans="1:5" outlineLevel="3">
      <c r="A838" s="18">
        <v>166265</v>
      </c>
      <c r="B838" s="18" t="s">
        <v>2273</v>
      </c>
      <c r="C838" s="19" t="s">
        <v>2274</v>
      </c>
      <c r="D838" s="18" t="s">
        <v>2275</v>
      </c>
      <c r="E838" s="20" t="str">
        <f>HYPERLINK("https://alsi.kz/ru/catalog/kartridzhi-dlya-struynykh-printerov-mfu-plotterov/kartridj-hp-europe-f6u17ae-f6u17aebgx/", "https://alsi.kz/ru/catalog/kartridzhi-dlya-struynykh-printerov-mfu-plotterov/kartridj-hp-europe-f6u17ae-f6u17aebgx/")</f>
        <v>https://alsi.kz/ru/catalog/kartridzhi-dlya-struynykh-printerov-mfu-plotterov/kartridj-hp-europe-f6u17ae-f6u17aebgx/</v>
      </c>
    </row>
    <row r="839" spans="1:5" outlineLevel="3">
      <c r="A839" s="18">
        <v>254349</v>
      </c>
      <c r="B839" s="18" t="s">
        <v>2276</v>
      </c>
      <c r="C839" s="19" t="s">
        <v>2277</v>
      </c>
      <c r="D839" s="18" t="s">
        <v>2278</v>
      </c>
      <c r="E839" s="20" t="str">
        <f>HYPERLINK("https://alsi.kz/ru/catalog/kartridzhi-dlya-struynykh-printerov-mfu-plotterov/kartridj-hp-europe-f6u18ae-f6u18aels2/", "https://alsi.kz/ru/catalog/kartridzhi-dlya-struynykh-printerov-mfu-plotterov/kartridj-hp-europe-f6u18ae-f6u18aels2/")</f>
        <v>https://alsi.kz/ru/catalog/kartridzhi-dlya-struynykh-printerov-mfu-plotterov/kartridj-hp-europe-f6u18ae-f6u18aels2/</v>
      </c>
    </row>
    <row r="840" spans="1:5" outlineLevel="3">
      <c r="A840" s="18">
        <v>166262</v>
      </c>
      <c r="B840" s="18" t="s">
        <v>2279</v>
      </c>
      <c r="C840" s="19" t="s">
        <v>2280</v>
      </c>
      <c r="D840" s="18" t="s">
        <v>2281</v>
      </c>
      <c r="E840" s="20" t="str">
        <f>HYPERLINK("https://alsi.kz/ru/catalog/kartridzhi-dlya-struynykh-printerov-mfu-plotterov/kartridj-hp-europe-l0s70ae-l0s70aebgx/", "https://alsi.kz/ru/catalog/kartridzhi-dlya-struynykh-printerov-mfu-plotterov/kartridj-hp-europe-l0s70ae-l0s70aebgx/")</f>
        <v>https://alsi.kz/ru/catalog/kartridzhi-dlya-struynykh-printerov-mfu-plotterov/kartridj-hp-europe-l0s70ae-l0s70aebgx/</v>
      </c>
    </row>
    <row r="841" spans="1:5" outlineLevel="3">
      <c r="A841" s="18">
        <v>214372</v>
      </c>
      <c r="B841" s="18" t="s">
        <v>2282</v>
      </c>
      <c r="C841" s="19" t="s">
        <v>2283</v>
      </c>
      <c r="D841" s="18" t="s">
        <v>2284</v>
      </c>
      <c r="E841" s="20" t="str">
        <f>HYPERLINK("https://alsi.kz/ru/catalog/kartridzhi-dlya-struynykh-printerov-mfu-plotterov/kartridj-hp-europe-laserjet-136x-w1360x/", "https://alsi.kz/ru/catalog/kartridzhi-dlya-struynykh-printerov-mfu-plotterov/kartridj-hp-europe-laserjet-136x-w1360x/")</f>
        <v>https://alsi.kz/ru/catalog/kartridzhi-dlya-struynykh-printerov-mfu-plotterov/kartridj-hp-europe-laserjet-136x-w1360x/</v>
      </c>
    </row>
    <row r="842" spans="1:5" outlineLevel="3">
      <c r="A842" s="18">
        <v>191878</v>
      </c>
      <c r="B842" s="18" t="s">
        <v>2285</v>
      </c>
      <c r="C842" s="19" t="s">
        <v>2286</v>
      </c>
      <c r="D842" s="18" t="s">
        <v>2287</v>
      </c>
      <c r="E842" s="20" t="str">
        <f>HYPERLINK("https://alsi.kz/ru/catalog/kartridzhi-dlya-struynykh-printerov-mfu-plotterov/kartridj-hp-europe-m0j90ae-m0j90ae/", "https://alsi.kz/ru/catalog/kartridzhi-dlya-struynykh-printerov-mfu-plotterov/kartridj-hp-europe-m0j90ae-m0j90ae/")</f>
        <v>https://alsi.kz/ru/catalog/kartridzhi-dlya-struynykh-printerov-mfu-plotterov/kartridj-hp-europe-m0j90ae-m0j90ae/</v>
      </c>
    </row>
    <row r="843" spans="1:5" outlineLevel="3">
      <c r="A843" s="18">
        <v>191887</v>
      </c>
      <c r="B843" s="18" t="s">
        <v>2288</v>
      </c>
      <c r="C843" s="19" t="s">
        <v>2289</v>
      </c>
      <c r="D843" s="18" t="s">
        <v>2287</v>
      </c>
      <c r="E843" s="20" t="str">
        <f>HYPERLINK("https://alsi.kz/ru/catalog/kartridzhi-dlya-struynykh-printerov-mfu-plotterov/kartridj-hp-europe-m0j94ae-m0j94ae/", "https://alsi.kz/ru/catalog/kartridzhi-dlya-struynykh-printerov-mfu-plotterov/kartridj-hp-europe-m0j94ae-m0j94ae/")</f>
        <v>https://alsi.kz/ru/catalog/kartridzhi-dlya-struynykh-printerov-mfu-plotterov/kartridj-hp-europe-m0j94ae-m0j94ae/</v>
      </c>
    </row>
    <row r="844" spans="1:5" outlineLevel="3">
      <c r="A844" s="18">
        <v>191325</v>
      </c>
      <c r="B844" s="18" t="s">
        <v>2290</v>
      </c>
      <c r="C844" s="19" t="s">
        <v>2291</v>
      </c>
      <c r="D844" s="18" t="s">
        <v>2292</v>
      </c>
      <c r="E844" s="20" t="str">
        <f>HYPERLINK("https://alsi.kz/ru/catalog/kartridzhi-dlya-struynykh-printerov-mfu-plotterov/kartridj-hp-europe-p2v69a-p2v69a/", "https://alsi.kz/ru/catalog/kartridzhi-dlya-struynykh-printerov-mfu-plotterov/kartridj-hp-europe-p2v69a-p2v69a/")</f>
        <v>https://alsi.kz/ru/catalog/kartridzhi-dlya-struynykh-printerov-mfu-plotterov/kartridj-hp-europe-p2v69a-p2v69a/</v>
      </c>
    </row>
    <row r="845" spans="1:5" outlineLevel="3">
      <c r="A845" s="18">
        <v>193812</v>
      </c>
      <c r="B845" s="18" t="s">
        <v>2293</v>
      </c>
      <c r="C845" s="19" t="s">
        <v>2294</v>
      </c>
      <c r="D845" s="18" t="s">
        <v>2292</v>
      </c>
      <c r="E845" s="20" t="str">
        <f>HYPERLINK("https://alsi.kz/ru/catalog/kartridzhi-dlya-struynykh-printerov-mfu-plotterov/kartridj-hp-europe-p2v70a-p2v70a/", "https://alsi.kz/ru/catalog/kartridzhi-dlya-struynykh-printerov-mfu-plotterov/kartridj-hp-europe-p2v70a-p2v70a/")</f>
        <v>https://alsi.kz/ru/catalog/kartridzhi-dlya-struynykh-printerov-mfu-plotterov/kartridj-hp-europe-p2v70a-p2v70a/</v>
      </c>
    </row>
    <row r="846" spans="1:5" outlineLevel="3">
      <c r="A846" s="18">
        <v>191431</v>
      </c>
      <c r="B846" s="18" t="s">
        <v>2295</v>
      </c>
      <c r="C846" s="19" t="s">
        <v>2296</v>
      </c>
      <c r="D846" s="18" t="s">
        <v>2297</v>
      </c>
      <c r="E846" s="20" t="str">
        <f>HYPERLINK("https://alsi.kz/ru/catalog/kartridzhi-dlya-struynykh-printerov-mfu-plotterov/kartridj-hp-europe-p2v79a-p2v79a/", "https://alsi.kz/ru/catalog/kartridzhi-dlya-struynykh-printerov-mfu-plotterov/kartridj-hp-europe-p2v79a-p2v79a/")</f>
        <v>https://alsi.kz/ru/catalog/kartridzhi-dlya-struynykh-printerov-mfu-plotterov/kartridj-hp-europe-p2v79a-p2v79a/</v>
      </c>
    </row>
    <row r="847" spans="1:5" outlineLevel="3">
      <c r="A847" s="18">
        <v>191435</v>
      </c>
      <c r="B847" s="18" t="s">
        <v>2298</v>
      </c>
      <c r="C847" s="19" t="s">
        <v>2299</v>
      </c>
      <c r="D847" s="18" t="s">
        <v>2297</v>
      </c>
      <c r="E847" s="20" t="str">
        <f>HYPERLINK("https://alsi.kz/ru/catalog/kartridzhi-dlya-struynykh-printerov-mfu-plotterov/kartridj-hp-europe-p2v83a-p2v83a/", "https://alsi.kz/ru/catalog/kartridzhi-dlya-struynykh-printerov-mfu-plotterov/kartridj-hp-europe-p2v83a-p2v83a/")</f>
        <v>https://alsi.kz/ru/catalog/kartridzhi-dlya-struynykh-printerov-mfu-plotterov/kartridj-hp-europe-p2v83a-p2v83a/</v>
      </c>
    </row>
    <row r="848" spans="1:5" outlineLevel="3">
      <c r="A848" s="18">
        <v>232909</v>
      </c>
      <c r="B848" s="18" t="s">
        <v>2300</v>
      </c>
      <c r="C848" s="19" t="s">
        <v>2301</v>
      </c>
      <c r="D848" s="18" t="s">
        <v>2302</v>
      </c>
      <c r="E848" s="20" t="str">
        <f>HYPERLINK("https://alsi.kz/ru/catalog/kartridzhi-dlya-struynykh-printerov-mfu-plotterov/kartridj-hp-europe-pagewide-xl-3ed84a/", "https://alsi.kz/ru/catalog/kartridzhi-dlya-struynykh-printerov-mfu-plotterov/kartridj-hp-europe-pagewide-xl-3ed84a/")</f>
        <v>https://alsi.kz/ru/catalog/kartridzhi-dlya-struynykh-printerov-mfu-plotterov/kartridj-hp-europe-pagewide-xl-3ed84a/</v>
      </c>
    </row>
    <row r="849" spans="1:5" outlineLevel="3">
      <c r="A849" s="18">
        <v>232910</v>
      </c>
      <c r="B849" s="18" t="s">
        <v>2303</v>
      </c>
      <c r="C849" s="19" t="s">
        <v>2304</v>
      </c>
      <c r="D849" s="18" t="s">
        <v>2305</v>
      </c>
      <c r="E849" s="20" t="str">
        <f>HYPERLINK("https://alsi.kz/ru/catalog/kartridzhi-dlya-struynykh-printerov-mfu-plotterov/kartridj-hp-europe-pagewide-xl-3ed85a/", "https://alsi.kz/ru/catalog/kartridzhi-dlya-struynykh-printerov-mfu-plotterov/kartridj-hp-europe-pagewide-xl-3ed85a/")</f>
        <v>https://alsi.kz/ru/catalog/kartridzhi-dlya-struynykh-printerov-mfu-plotterov/kartridj-hp-europe-pagewide-xl-3ed85a/</v>
      </c>
    </row>
    <row r="850" spans="1:5" outlineLevel="3">
      <c r="A850" s="18">
        <v>222719</v>
      </c>
      <c r="B850" s="18" t="s">
        <v>2306</v>
      </c>
      <c r="C850" s="19" t="s">
        <v>2307</v>
      </c>
      <c r="D850" s="18" t="s">
        <v>2308</v>
      </c>
      <c r="E850" s="20" t="str">
        <f>HYPERLINK("https://alsi.kz/ru/catalog/kartridzhi-dlya-struynykh-printerov-mfu-plotterov/kartridj-hp-europe-pagewide-xl-3ed86a/", "https://alsi.kz/ru/catalog/kartridzhi-dlya-struynykh-printerov-mfu-plotterov/kartridj-hp-europe-pagewide-xl-3ed86a/")</f>
        <v>https://alsi.kz/ru/catalog/kartridzhi-dlya-struynykh-printerov-mfu-plotterov/kartridj-hp-europe-pagewide-xl-3ed86a/</v>
      </c>
    </row>
    <row r="851" spans="1:5" outlineLevel="3">
      <c r="A851" s="18">
        <v>52123</v>
      </c>
      <c r="B851" s="18" t="s">
        <v>2309</v>
      </c>
      <c r="C851" s="19" t="s">
        <v>2310</v>
      </c>
      <c r="D851" s="18" t="s">
        <v>2311</v>
      </c>
      <c r="E851" s="20" t="str">
        <f>HYPERLINK("https://alsi.kz/ru/catalog/kartridzhi-dlya-struynykh-printerov-mfu-plotterov/kartridj-hp-europe-q7935he-q7935he/", "https://alsi.kz/ru/catalog/kartridzhi-dlya-struynykh-printerov-mfu-plotterov/kartridj-hp-europe-q7935he-q7935he/")</f>
        <v>https://alsi.kz/ru/catalog/kartridzhi-dlya-struynykh-printerov-mfu-plotterov/kartridj-hp-europe-q7935he-q7935he/</v>
      </c>
    </row>
    <row r="852" spans="1:5" outlineLevel="3">
      <c r="A852" s="18">
        <v>52342</v>
      </c>
      <c r="B852" s="18" t="s">
        <v>2312</v>
      </c>
      <c r="C852" s="19" t="s">
        <v>2313</v>
      </c>
      <c r="D852" s="18" t="s">
        <v>2314</v>
      </c>
      <c r="E852" s="20" t="str">
        <f>HYPERLINK("https://alsi.kz/ru/catalog/kartridzhi-dlya-struynykh-printerov-mfu-plotterov/kartridj-hp-europe-q7942a-q7942a/", "https://alsi.kz/ru/catalog/kartridzhi-dlya-struynykh-printerov-mfu-plotterov/kartridj-hp-europe-q7942a-q7942a/")</f>
        <v>https://alsi.kz/ru/catalog/kartridzhi-dlya-struynykh-printerov-mfu-plotterov/kartridj-hp-europe-q7942a-q7942a/</v>
      </c>
    </row>
    <row r="853" spans="1:5" outlineLevel="3">
      <c r="A853" s="18">
        <v>57147</v>
      </c>
      <c r="B853" s="18" t="s">
        <v>2315</v>
      </c>
      <c r="C853" s="19" t="s">
        <v>2316</v>
      </c>
      <c r="D853" s="18" t="s">
        <v>2317</v>
      </c>
      <c r="E853" s="20" t="str">
        <f>HYPERLINK("https://alsi.kz/ru/catalog/kartridzhi-dlya-struynykh-printerov-mfu-plotterov/kartridj-hp-europe-q7949he-q7949he/", "https://alsi.kz/ru/catalog/kartridzhi-dlya-struynykh-printerov-mfu-plotterov/kartridj-hp-europe-q7949he-q7949he/")</f>
        <v>https://alsi.kz/ru/catalog/kartridzhi-dlya-struynykh-printerov-mfu-plotterov/kartridj-hp-europe-q7949he-q7949he/</v>
      </c>
    </row>
    <row r="854" spans="1:5" outlineLevel="3">
      <c r="A854" s="18">
        <v>51956</v>
      </c>
      <c r="B854" s="18" t="s">
        <v>2318</v>
      </c>
      <c r="C854" s="19" t="s">
        <v>2319</v>
      </c>
      <c r="D854" s="18" t="s">
        <v>2320</v>
      </c>
      <c r="E854" s="20" t="str">
        <f>HYPERLINK("https://alsi.kz/ru/catalog/kartridzhi-dlya-struynykh-printerov-mfu-plotterov/kartridj-hp-europe-q7954a-q7954a/", "https://alsi.kz/ru/catalog/kartridzhi-dlya-struynykh-printerov-mfu-plotterov/kartridj-hp-europe-q7954a-q7954a/")</f>
        <v>https://alsi.kz/ru/catalog/kartridzhi-dlya-struynykh-printerov-mfu-plotterov/kartridj-hp-europe-q7954a-q7954a/</v>
      </c>
    </row>
    <row r="855" spans="1:5" outlineLevel="3">
      <c r="A855" s="18">
        <v>49721</v>
      </c>
      <c r="B855" s="18" t="s">
        <v>2321</v>
      </c>
      <c r="C855" s="19" t="s">
        <v>2322</v>
      </c>
      <c r="D855" s="18" t="s">
        <v>2323</v>
      </c>
      <c r="E855" s="20" t="str">
        <f>HYPERLINK("https://alsi.kz/ru/catalog/kartridzhi-dlya-struynykh-printerov-mfu-plotterov/kartridj-hp-europe-q7967he-q7967he/", "https://alsi.kz/ru/catalog/kartridzhi-dlya-struynykh-printerov-mfu-plotterov/kartridj-hp-europe-q7967he-q7967he/")</f>
        <v>https://alsi.kz/ru/catalog/kartridzhi-dlya-struynykh-printerov-mfu-plotterov/kartridj-hp-europe-q7967he-q7967he/</v>
      </c>
    </row>
    <row r="856" spans="1:5" outlineLevel="3">
      <c r="A856" s="18">
        <v>54280</v>
      </c>
      <c r="B856" s="18" t="s">
        <v>2324</v>
      </c>
      <c r="C856" s="19" t="s">
        <v>2325</v>
      </c>
      <c r="D856" s="18" t="s">
        <v>2326</v>
      </c>
      <c r="E856" s="20" t="str">
        <f>HYPERLINK("https://alsi.kz/ru/catalog/kartridzhi-dlya-struynykh-printerov-mfu-plotterov/kartridj-hp-europe-q8700ae-q8700ae/", "https://alsi.kz/ru/catalog/kartridzhi-dlya-struynykh-printerov-mfu-plotterov/kartridj-hp-europe-q8700ae-q8700ae/")</f>
        <v>https://alsi.kz/ru/catalog/kartridzhi-dlya-struynykh-printerov-mfu-plotterov/kartridj-hp-europe-q8700ae-q8700ae/</v>
      </c>
    </row>
    <row r="857" spans="1:5" outlineLevel="3">
      <c r="A857" s="18">
        <v>16256</v>
      </c>
      <c r="B857" s="18" t="s">
        <v>2327</v>
      </c>
      <c r="C857" s="19" t="s">
        <v>2328</v>
      </c>
      <c r="D857" s="18" t="s">
        <v>2329</v>
      </c>
      <c r="E857" s="20" t="str">
        <f>HYPERLINK("https://alsi.kz/ru/catalog/kartridzhi-dlya-struynykh-printerov-mfu-plotterov/kartridj-hp-europe-s4842a-c4842a/", "https://alsi.kz/ru/catalog/kartridzhi-dlya-struynykh-printerov-mfu-plotterov/kartridj-hp-europe-s4842a-c4842a/")</f>
        <v>https://alsi.kz/ru/catalog/kartridzhi-dlya-struynykh-printerov-mfu-plotterov/kartridj-hp-europe-s4842a-c4842a/</v>
      </c>
    </row>
    <row r="858" spans="1:5" outlineLevel="3">
      <c r="A858" s="18">
        <v>59386</v>
      </c>
      <c r="B858" s="18" t="s">
        <v>2330</v>
      </c>
      <c r="C858" s="19" t="s">
        <v>2331</v>
      </c>
      <c r="D858" s="18" t="s">
        <v>2332</v>
      </c>
      <c r="E858" s="20" t="str">
        <f>HYPERLINK("https://alsi.kz/ru/catalog/kartridzhi-dlya-struynykh-printerov-mfu-plotterov/kartridj-hp-europe-s4940a-c4940a/", "https://alsi.kz/ru/catalog/kartridzhi-dlya-struynykh-printerov-mfu-plotterov/kartridj-hp-europe-s4940a-c4940a/")</f>
        <v>https://alsi.kz/ru/catalog/kartridzhi-dlya-struynykh-printerov-mfu-plotterov/kartridj-hp-europe-s4940a-c4940a/</v>
      </c>
    </row>
    <row r="859" spans="1:5" outlineLevel="3">
      <c r="A859" s="18">
        <v>59942</v>
      </c>
      <c r="B859" s="18" t="s">
        <v>2333</v>
      </c>
      <c r="C859" s="19" t="s">
        <v>2334</v>
      </c>
      <c r="D859" s="18" t="s">
        <v>2335</v>
      </c>
      <c r="E859" s="20" t="str">
        <f>HYPERLINK("https://alsi.kz/ru/catalog/kartridzhi-dlya-struynykh-printerov-mfu-plotterov/kartridj-hp-europe-s8727be-c8727be/", "https://alsi.kz/ru/catalog/kartridzhi-dlya-struynykh-printerov-mfu-plotterov/kartridj-hp-europe-s8727be-c8727be/")</f>
        <v>https://alsi.kz/ru/catalog/kartridzhi-dlya-struynykh-printerov-mfu-plotterov/kartridj-hp-europe-s8727be-c8727be/</v>
      </c>
    </row>
    <row r="860" spans="1:5" outlineLevel="3">
      <c r="A860" s="18">
        <v>59193</v>
      </c>
      <c r="B860" s="18" t="s">
        <v>2336</v>
      </c>
      <c r="C860" s="19" t="s">
        <v>2337</v>
      </c>
      <c r="D860" s="18" t="s">
        <v>2247</v>
      </c>
      <c r="E860" s="20" t="str">
        <f>HYPERLINK("https://alsi.kz/ru/catalog/kartridzhi-dlya-struynykh-printerov-mfu-plotterov/kartridj-hp-europe-sb343a-cb343a/", "https://alsi.kz/ru/catalog/kartridzhi-dlya-struynykh-printerov-mfu-plotterov/kartridj-hp-europe-sb343a-cb343a/")</f>
        <v>https://alsi.kz/ru/catalog/kartridzhi-dlya-struynykh-printerov-mfu-plotterov/kartridj-hp-europe-sb343a-cb343a/</v>
      </c>
    </row>
    <row r="861" spans="1:5" outlineLevel="3">
      <c r="A861" s="18">
        <v>59191</v>
      </c>
      <c r="B861" s="18" t="s">
        <v>2338</v>
      </c>
      <c r="C861" s="19" t="s">
        <v>2339</v>
      </c>
      <c r="D861" s="18" t="s">
        <v>2247</v>
      </c>
      <c r="E861" s="20" t="str">
        <f>HYPERLINK("https://alsi.kz/ru/catalog/kartridzhi-dlya-struynykh-printerov-mfu-plotterov/kartridj-hp-europe-sb345a-cb345a/", "https://alsi.kz/ru/catalog/kartridzhi-dlya-struynykh-printerov-mfu-plotterov/kartridj-hp-europe-sb345a-cb345a/")</f>
        <v>https://alsi.kz/ru/catalog/kartridzhi-dlya-struynykh-printerov-mfu-plotterov/kartridj-hp-europe-sb345a-cb345a/</v>
      </c>
    </row>
    <row r="862" spans="1:5" outlineLevel="3">
      <c r="A862" s="18">
        <v>51365</v>
      </c>
      <c r="B862" s="18" t="s">
        <v>2340</v>
      </c>
      <c r="C862" s="19" t="s">
        <v>2341</v>
      </c>
      <c r="D862" s="18" t="s">
        <v>2342</v>
      </c>
      <c r="E862" s="20" t="str">
        <f>HYPERLINK("https://alsi.kz/ru/catalog/kartridzhi-dlya-struynykh-printerov-mfu-plotterov/nabor-chernil-canon-cli8bk-cli8bk/", "https://alsi.kz/ru/catalog/kartridzhi-dlya-struynykh-printerov-mfu-plotterov/nabor-chernil-canon-cli8bk-cli8bk/")</f>
        <v>https://alsi.kz/ru/catalog/kartridzhi-dlya-struynykh-printerov-mfu-plotterov/nabor-chernil-canon-cli8bk-cli8bk/</v>
      </c>
    </row>
    <row r="863" spans="1:5" outlineLevel="3">
      <c r="A863" s="18">
        <v>1788</v>
      </c>
      <c r="B863" s="18" t="s">
        <v>2343</v>
      </c>
      <c r="C863" s="19" t="s">
        <v>2344</v>
      </c>
      <c r="D863" s="18" t="s">
        <v>2345</v>
      </c>
      <c r="E863" s="20" t="str">
        <f>HYPERLINK("https://alsi.kz/ru/catalog/kartridzhi-dlya-struynykh-printerov-mfu-plotterov/nabor-chernil-nrg-cpi2brn-cpi2brn/", "https://alsi.kz/ru/catalog/kartridzhi-dlya-struynykh-printerov-mfu-plotterov/nabor-chernil-nrg-cpi2brn-cpi2brn/")</f>
        <v>https://alsi.kz/ru/catalog/kartridzhi-dlya-struynykh-printerov-mfu-plotterov/nabor-chernil-nrg-cpi2brn-cpi2brn/</v>
      </c>
    </row>
    <row r="864" spans="1:5" outlineLevel="3">
      <c r="A864" s="18">
        <v>1789</v>
      </c>
      <c r="B864" s="18" t="s">
        <v>2346</v>
      </c>
      <c r="C864" s="19" t="s">
        <v>2347</v>
      </c>
      <c r="D864" s="18" t="s">
        <v>2345</v>
      </c>
      <c r="E864" s="20" t="str">
        <f>HYPERLINK("https://alsi.kz/ru/catalog/kartridzhi-dlya-struynykh-printerov-mfu-plotterov/nabor-chernil-nrg-cpi2grn-cpi2grn/", "https://alsi.kz/ru/catalog/kartridzhi-dlya-struynykh-printerov-mfu-plotterov/nabor-chernil-nrg-cpi2grn-cpi2grn/")</f>
        <v>https://alsi.kz/ru/catalog/kartridzhi-dlya-struynykh-printerov-mfu-plotterov/nabor-chernil-nrg-cpi2grn-cpi2grn/</v>
      </c>
    </row>
    <row r="865" spans="1:5" outlineLevel="3">
      <c r="A865" s="18">
        <v>6893</v>
      </c>
      <c r="B865" s="18" t="s">
        <v>2348</v>
      </c>
      <c r="C865" s="19" t="s">
        <v>2349</v>
      </c>
      <c r="D865" s="18" t="s">
        <v>2345</v>
      </c>
      <c r="E865" s="20" t="str">
        <f>HYPERLINK("https://alsi.kz/ru/catalog/kartridzhi-dlya-struynykh-printerov-mfu-plotterov/nabor-chernil-nrg-cpi2red-cpi2red/", "https://alsi.kz/ru/catalog/kartridzhi-dlya-struynykh-printerov-mfu-plotterov/nabor-chernil-nrg-cpi2red-cpi2red/")</f>
        <v>https://alsi.kz/ru/catalog/kartridzhi-dlya-struynykh-printerov-mfu-plotterov/nabor-chernil-nrg-cpi2red-cpi2red/</v>
      </c>
    </row>
    <row r="866" spans="1:5" outlineLevel="3">
      <c r="A866" s="18">
        <v>1783</v>
      </c>
      <c r="B866" s="18" t="s">
        <v>2350</v>
      </c>
      <c r="C866" s="19" t="s">
        <v>2351</v>
      </c>
      <c r="D866" s="18" t="s">
        <v>2345</v>
      </c>
      <c r="E866" s="20" t="str">
        <f>HYPERLINK("https://alsi.kz/ru/catalog/kartridzhi-dlya-struynykh-printerov-mfu-plotterov/nabor-chernil-nrg-cpi2ylw-cpi2ylw/", "https://alsi.kz/ru/catalog/kartridzhi-dlya-struynykh-printerov-mfu-plotterov/nabor-chernil-nrg-cpi2ylw-cpi2ylw/")</f>
        <v>https://alsi.kz/ru/catalog/kartridzhi-dlya-struynykh-printerov-mfu-plotterov/nabor-chernil-nrg-cpi2ylw-cpi2ylw/</v>
      </c>
    </row>
    <row r="867" spans="1:5" outlineLevel="3">
      <c r="A867" s="18">
        <v>1974</v>
      </c>
      <c r="B867" s="18" t="s">
        <v>2352</v>
      </c>
      <c r="C867" s="19" t="s">
        <v>2353</v>
      </c>
      <c r="D867" s="18" t="s">
        <v>2354</v>
      </c>
      <c r="E867" s="20" t="str">
        <f>HYPERLINK("https://alsi.kz/ru/catalog/kartridzhi-dlya-struynykh-printerov-mfu-plotterov/nabor-chernil-nrg-cpi6blk-cpi6blk/", "https://alsi.kz/ru/catalog/kartridzhi-dlya-struynykh-printerov-mfu-plotterov/nabor-chernil-nrg-cpi6blk-cpi6blk/")</f>
        <v>https://alsi.kz/ru/catalog/kartridzhi-dlya-struynykh-printerov-mfu-plotterov/nabor-chernil-nrg-cpi6blk-cpi6blk/</v>
      </c>
    </row>
    <row r="868" spans="1:5" outlineLevel="3">
      <c r="A868" s="18">
        <v>5254</v>
      </c>
      <c r="B868" s="18" t="s">
        <v>2355</v>
      </c>
      <c r="C868" s="19" t="s">
        <v>2356</v>
      </c>
      <c r="D868" s="18" t="s">
        <v>2357</v>
      </c>
      <c r="E868" s="20" t="str">
        <f>HYPERLINK("https://alsi.kz/ru/catalog/kartridzhi-dlya-struynykh-printerov-mfu-plotterov/pechatayushchaya-golovka-hp-europe-c4800a-c4800a/", "https://alsi.kz/ru/catalog/kartridzhi-dlya-struynykh-printerov-mfu-plotterov/pechatayushchaya-golovka-hp-europe-c4800a-c4800a/")</f>
        <v>https://alsi.kz/ru/catalog/kartridzhi-dlya-struynykh-printerov-mfu-plotterov/pechatayushchaya-golovka-hp-europe-c4800a-c4800a/</v>
      </c>
    </row>
    <row r="869" spans="1:5" outlineLevel="3">
      <c r="A869" s="18">
        <v>191429</v>
      </c>
      <c r="B869" s="18" t="s">
        <v>2358</v>
      </c>
      <c r="C869" s="19" t="s">
        <v>2359</v>
      </c>
      <c r="D869" s="18" t="s">
        <v>2360</v>
      </c>
      <c r="E869" s="20" t="str">
        <f>HYPERLINK("https://alsi.kz/ru/catalog/kartridzhi-dlya-struynykh-printerov-mfu-plotterov/pechatayushchaya-golovka-hp-europe-p2v25a-p2v25a/", "https://alsi.kz/ru/catalog/kartridzhi-dlya-struynykh-printerov-mfu-plotterov/pechatayushchaya-golovka-hp-europe-p2v25a-p2v25a/")</f>
        <v>https://alsi.kz/ru/catalog/kartridzhi-dlya-struynykh-printerov-mfu-plotterov/pechatayushchaya-golovka-hp-europe-p2v25a-p2v25a/</v>
      </c>
    </row>
    <row r="870" spans="1:5" outlineLevel="3">
      <c r="A870" s="18">
        <v>242955</v>
      </c>
      <c r="B870" s="18" t="s">
        <v>2361</v>
      </c>
      <c r="C870" s="19" t="s">
        <v>2362</v>
      </c>
      <c r="D870" s="18" t="s">
        <v>2363</v>
      </c>
      <c r="E870" s="20" t="str">
        <f>HYPERLINK("https://alsi.kz/ru/catalog/kartridzhi-dlya-struynykh-printerov-mfu-plotterov/chernila-canon-ink-gi-40-c-3400c001/", "https://alsi.kz/ru/catalog/kartridzhi-dlya-struynykh-printerov-mfu-plotterov/chernila-canon-ink-gi-40-c-3400c001/")</f>
        <v>https://alsi.kz/ru/catalog/kartridzhi-dlya-struynykh-printerov-mfu-plotterov/chernila-canon-ink-gi-40-c-3400c001/</v>
      </c>
    </row>
    <row r="871" spans="1:5" outlineLevel="3">
      <c r="A871" s="18">
        <v>242956</v>
      </c>
      <c r="B871" s="18" t="s">
        <v>2364</v>
      </c>
      <c r="C871" s="19" t="s">
        <v>2365</v>
      </c>
      <c r="D871" s="18" t="s">
        <v>2366</v>
      </c>
      <c r="E871" s="20" t="str">
        <f>HYPERLINK("https://alsi.kz/ru/catalog/kartridzhi-dlya-struynykh-printerov-mfu-plotterov/chernila-canon-ink-gi-40-m-3401c001/", "https://alsi.kz/ru/catalog/kartridzhi-dlya-struynykh-printerov-mfu-plotterov/chernila-canon-ink-gi-40-m-3401c001/")</f>
        <v>https://alsi.kz/ru/catalog/kartridzhi-dlya-struynykh-printerov-mfu-plotterov/chernila-canon-ink-gi-40-m-3401c001/</v>
      </c>
    </row>
    <row r="872" spans="1:5" outlineLevel="3">
      <c r="A872" s="18">
        <v>242957</v>
      </c>
      <c r="B872" s="18" t="s">
        <v>2367</v>
      </c>
      <c r="C872" s="19" t="s">
        <v>2368</v>
      </c>
      <c r="D872" s="18" t="s">
        <v>2366</v>
      </c>
      <c r="E872" s="20" t="str">
        <f>HYPERLINK("https://alsi.kz/ru/catalog/kartridzhi-dlya-struynykh-printerov-mfu-plotterov/chernila-canon-ink-gi-40-y-3402c001/", "https://alsi.kz/ru/catalog/kartridzhi-dlya-struynykh-printerov-mfu-plotterov/chernila-canon-ink-gi-40-y-3402c001/")</f>
        <v>https://alsi.kz/ru/catalog/kartridzhi-dlya-struynykh-printerov-mfu-plotterov/chernila-canon-ink-gi-40-y-3402c001/</v>
      </c>
    </row>
    <row r="873" spans="1:5" outlineLevel="3">
      <c r="A873" s="18">
        <v>173339</v>
      </c>
      <c r="B873" s="18" t="s">
        <v>2369</v>
      </c>
      <c r="C873" s="19" t="s">
        <v>2370</v>
      </c>
      <c r="D873" s="18" t="s">
        <v>2371</v>
      </c>
      <c r="E873" s="20" t="str">
        <f>HYPERLINK("https://alsi.kz/ru/catalog/kartridzhi-dlya-struynykh-printerov-mfu-plotterov/chernila-canon-ink-gi-490-bk-0663c001/", "https://alsi.kz/ru/catalog/kartridzhi-dlya-struynykh-printerov-mfu-plotterov/chernila-canon-ink-gi-490-bk-0663c001/")</f>
        <v>https://alsi.kz/ru/catalog/kartridzhi-dlya-struynykh-printerov-mfu-plotterov/chernila-canon-ink-gi-490-bk-0663c001/</v>
      </c>
    </row>
    <row r="874" spans="1:5" outlineLevel="3">
      <c r="A874" s="18">
        <v>238196</v>
      </c>
      <c r="B874" s="18" t="s">
        <v>2372</v>
      </c>
      <c r="C874" s="19" t="s">
        <v>2373</v>
      </c>
      <c r="D874" s="18" t="s">
        <v>2374</v>
      </c>
      <c r="E874" s="20" t="str">
        <f>HYPERLINK("https://alsi.kz/ru/catalog/kartridzhi-dlya-struynykh-printerov-mfu-plotterov/chernila-canon-pfi-121-6267c001/", "https://alsi.kz/ru/catalog/kartridzhi-dlya-struynykh-printerov-mfu-plotterov/chernila-canon-pfi-121-6267c001/")</f>
        <v>https://alsi.kz/ru/catalog/kartridzhi-dlya-struynykh-printerov-mfu-plotterov/chernila-canon-pfi-121-6267c001/</v>
      </c>
    </row>
    <row r="875" spans="1:5" outlineLevel="3">
      <c r="A875" s="18">
        <v>238197</v>
      </c>
      <c r="B875" s="18" t="s">
        <v>2375</v>
      </c>
      <c r="C875" s="19" t="s">
        <v>2376</v>
      </c>
      <c r="D875" s="18" t="s">
        <v>2377</v>
      </c>
      <c r="E875" s="20" t="str">
        <f>HYPERLINK("https://alsi.kz/ru/catalog/kartridzhi-dlya-struynykh-printerov-mfu-plotterov/chernila-canon-pfi-321-6269c001/", "https://alsi.kz/ru/catalog/kartridzhi-dlya-struynykh-printerov-mfu-plotterov/chernila-canon-pfi-321-6269c001/")</f>
        <v>https://alsi.kz/ru/catalog/kartridzhi-dlya-struynykh-printerov-mfu-plotterov/chernila-canon-pfi-321-6269c001/</v>
      </c>
    </row>
    <row r="876" spans="1:5" outlineLevel="2">
      <c r="A876" s="15" t="s">
        <v>2378</v>
      </c>
      <c r="B876" s="16"/>
      <c r="C876" s="16"/>
      <c r="D876" s="17"/>
      <c r="E876" s="14" t="str">
        <f>HYPERLINK("http://alsi.kz/ru/catalog/tonery/", "http://alsi.kz/ru/catalog/tonery/")</f>
        <v>http://alsi.kz/ru/catalog/tonery/</v>
      </c>
    </row>
    <row r="877" spans="1:5" outlineLevel="3">
      <c r="A877" s="18">
        <v>170550</v>
      </c>
      <c r="B877" s="18" t="s">
        <v>2379</v>
      </c>
      <c r="C877" s="19" t="s">
        <v>2380</v>
      </c>
      <c r="D877" s="18" t="s">
        <v>2381</v>
      </c>
      <c r="E877" s="20" t="str">
        <f>HYPERLINK("https://alsi.kz/ru/catalog/tonery/kartridj-canon-toner-034-mg-9452b001aa/", "https://alsi.kz/ru/catalog/tonery/kartridj-canon-toner-034-mg-9452b001aa/")</f>
        <v>https://alsi.kz/ru/catalog/tonery/kartridj-canon-toner-034-mg-9452b001aa/</v>
      </c>
    </row>
    <row r="878" spans="1:5" outlineLevel="3">
      <c r="A878" s="18">
        <v>233114</v>
      </c>
      <c r="B878" s="18" t="s">
        <v>2382</v>
      </c>
      <c r="C878" s="19" t="s">
        <v>2383</v>
      </c>
      <c r="D878" s="18" t="s">
        <v>2384</v>
      </c>
      <c r="E878" s="20" t="str">
        <f>HYPERLINK("https://alsi.kz/ru/catalog/tonery/toner-canon-c-exv-64-5753c002/", "https://alsi.kz/ru/catalog/tonery/toner-canon-c-exv-64-5753c002/")</f>
        <v>https://alsi.kz/ru/catalog/tonery/toner-canon-c-exv-64-5753c002/</v>
      </c>
    </row>
    <row r="879" spans="1:5" outlineLevel="3">
      <c r="A879" s="18">
        <v>233115</v>
      </c>
      <c r="B879" s="18" t="s">
        <v>2385</v>
      </c>
      <c r="C879" s="19" t="s">
        <v>2386</v>
      </c>
      <c r="D879" s="18" t="s">
        <v>2387</v>
      </c>
      <c r="E879" s="20" t="str">
        <f>HYPERLINK("https://alsi.kz/ru/catalog/tonery/toner-canon-c-exv-64-5754c002/", "https://alsi.kz/ru/catalog/tonery/toner-canon-c-exv-64-5754c002/")</f>
        <v>https://alsi.kz/ru/catalog/tonery/toner-canon-c-exv-64-5754c002/</v>
      </c>
    </row>
    <row r="880" spans="1:5" outlineLevel="3">
      <c r="A880" s="18">
        <v>233117</v>
      </c>
      <c r="B880" s="18" t="s">
        <v>2388</v>
      </c>
      <c r="C880" s="19" t="s">
        <v>2389</v>
      </c>
      <c r="D880" s="18" t="s">
        <v>2390</v>
      </c>
      <c r="E880" s="20" t="str">
        <f>HYPERLINK("https://alsi.kz/ru/catalog/tonery/toner-canon-c-exv-64-5755c002/", "https://alsi.kz/ru/catalog/tonery/toner-canon-c-exv-64-5755c002/")</f>
        <v>https://alsi.kz/ru/catalog/tonery/toner-canon-c-exv-64-5755c002/</v>
      </c>
    </row>
    <row r="881" spans="1:5" outlineLevel="3">
      <c r="A881" s="18">
        <v>233116</v>
      </c>
      <c r="B881" s="18" t="s">
        <v>2391</v>
      </c>
      <c r="C881" s="19" t="s">
        <v>2392</v>
      </c>
      <c r="D881" s="18" t="s">
        <v>2390</v>
      </c>
      <c r="E881" s="20" t="str">
        <f>HYPERLINK("https://alsi.kz/ru/catalog/tonery/toner-canon-c-exv-64-5756c002/", "https://alsi.kz/ru/catalog/tonery/toner-canon-c-exv-64-5756c002/")</f>
        <v>https://alsi.kz/ru/catalog/tonery/toner-canon-c-exv-64-5756c002/</v>
      </c>
    </row>
    <row r="882" spans="1:5" outlineLevel="3">
      <c r="A882" s="18">
        <v>62506</v>
      </c>
      <c r="B882" s="18" t="s">
        <v>2393</v>
      </c>
      <c r="C882" s="19" t="s">
        <v>2394</v>
      </c>
      <c r="D882" s="18" t="s">
        <v>2395</v>
      </c>
      <c r="E882" s="20" t="str">
        <f>HYPERLINK("https://alsi.kz/ru/catalog/tonery/toner-canon-c-exv22-c-exv22/", "https://alsi.kz/ru/catalog/tonery/toner-canon-c-exv22-c-exv22/")</f>
        <v>https://alsi.kz/ru/catalog/tonery/toner-canon-c-exv22-c-exv22/</v>
      </c>
    </row>
    <row r="883" spans="1:5" outlineLevel="3">
      <c r="A883" s="18">
        <v>127062</v>
      </c>
      <c r="B883" s="18" t="s">
        <v>2396</v>
      </c>
      <c r="C883" s="19" t="s">
        <v>2397</v>
      </c>
      <c r="D883" s="18" t="s">
        <v>2398</v>
      </c>
      <c r="E883" s="20" t="str">
        <f>HYPERLINK("https://alsi.kz/ru/catalog/tonery/toner-canon-cexv28-2789b002/", "https://alsi.kz/ru/catalog/tonery/toner-canon-cexv28-2789b002/")</f>
        <v>https://alsi.kz/ru/catalog/tonery/toner-canon-cexv28-2789b002/</v>
      </c>
    </row>
    <row r="884" spans="1:5" outlineLevel="3">
      <c r="A884" s="18">
        <v>127065</v>
      </c>
      <c r="B884" s="18" t="s">
        <v>2399</v>
      </c>
      <c r="C884" s="19" t="s">
        <v>2400</v>
      </c>
      <c r="D884" s="18" t="s">
        <v>2401</v>
      </c>
      <c r="E884" s="20" t="str">
        <f>HYPERLINK("https://alsi.kz/ru/catalog/tonery/toner-canon-cexv28-2793b002/", "https://alsi.kz/ru/catalog/tonery/toner-canon-cexv28-2793b002/")</f>
        <v>https://alsi.kz/ru/catalog/tonery/toner-canon-cexv28-2793b002/</v>
      </c>
    </row>
    <row r="885" spans="1:5" outlineLevel="3">
      <c r="A885" s="18">
        <v>127063</v>
      </c>
      <c r="B885" s="18" t="s">
        <v>2402</v>
      </c>
      <c r="C885" s="19" t="s">
        <v>2403</v>
      </c>
      <c r="D885" s="18" t="s">
        <v>2401</v>
      </c>
      <c r="E885" s="20" t="str">
        <f>HYPERLINK("https://alsi.kz/ru/catalog/tonery/toner-canon-cexv28-2797b002/", "https://alsi.kz/ru/catalog/tonery/toner-canon-cexv28-2797b002/")</f>
        <v>https://alsi.kz/ru/catalog/tonery/toner-canon-cexv28-2797b002/</v>
      </c>
    </row>
    <row r="886" spans="1:5" outlineLevel="3">
      <c r="A886" s="18">
        <v>127064</v>
      </c>
      <c r="B886" s="18" t="s">
        <v>2404</v>
      </c>
      <c r="C886" s="19" t="s">
        <v>2405</v>
      </c>
      <c r="D886" s="18" t="s">
        <v>2401</v>
      </c>
      <c r="E886" s="20" t="str">
        <f>HYPERLINK("https://alsi.kz/ru/catalog/tonery/toner-canon-cexv28-2801b002/", "https://alsi.kz/ru/catalog/tonery/toner-canon-cexv28-2801b002/")</f>
        <v>https://alsi.kz/ru/catalog/tonery/toner-canon-cexv28-2801b002/</v>
      </c>
    </row>
    <row r="887" spans="1:5" outlineLevel="3">
      <c r="A887" s="18">
        <v>77168</v>
      </c>
      <c r="B887" s="18" t="s">
        <v>2406</v>
      </c>
      <c r="C887" s="19" t="s">
        <v>2407</v>
      </c>
      <c r="D887" s="18" t="s">
        <v>2408</v>
      </c>
      <c r="E887" s="20" t="str">
        <f>HYPERLINK("https://alsi.kz/ru/catalog/tonery/-canon-c-exv33/", "https://alsi.kz/ru/catalog/tonery/-canon-c-exv33/")</f>
        <v>https://alsi.kz/ru/catalog/tonery/-canon-c-exv33/</v>
      </c>
    </row>
    <row r="888" spans="1:5" outlineLevel="3">
      <c r="A888" s="18">
        <v>173363</v>
      </c>
      <c r="B888" s="18" t="s">
        <v>2409</v>
      </c>
      <c r="C888" s="19" t="s">
        <v>2410</v>
      </c>
      <c r="D888" s="18" t="s">
        <v>2411</v>
      </c>
      <c r="E888" s="20" t="str">
        <f>HYPERLINK("https://alsi.kz/ru/catalog/tonery/toner-canon-c-exv54-bk-1394c002aa/", "https://alsi.kz/ru/catalog/tonery/toner-canon-c-exv54-bk-1394c002aa/")</f>
        <v>https://alsi.kz/ru/catalog/tonery/toner-canon-c-exv54-bk-1394c002aa/</v>
      </c>
    </row>
    <row r="889" spans="1:5" outlineLevel="3">
      <c r="A889" s="18">
        <v>173365</v>
      </c>
      <c r="B889" s="18" t="s">
        <v>2412</v>
      </c>
      <c r="C889" s="19" t="s">
        <v>2413</v>
      </c>
      <c r="D889" s="18" t="s">
        <v>2414</v>
      </c>
      <c r="E889" s="20" t="str">
        <f>HYPERLINK("https://alsi.kz/ru/catalog/tonery/toner-canon-c-exv54-c-1395c002aa/", "https://alsi.kz/ru/catalog/tonery/toner-canon-c-exv54-c-1395c002aa/")</f>
        <v>https://alsi.kz/ru/catalog/tonery/toner-canon-c-exv54-c-1395c002aa/</v>
      </c>
    </row>
    <row r="890" spans="1:5" outlineLevel="3">
      <c r="A890" s="18">
        <v>173366</v>
      </c>
      <c r="B890" s="18" t="s">
        <v>2415</v>
      </c>
      <c r="C890" s="19" t="s">
        <v>2416</v>
      </c>
      <c r="D890" s="18" t="s">
        <v>2417</v>
      </c>
      <c r="E890" s="20" t="str">
        <f>HYPERLINK("https://alsi.kz/ru/catalog/tonery/toner-canon-c-exv54-m-1396c002aa/", "https://alsi.kz/ru/catalog/tonery/toner-canon-c-exv54-m-1396c002aa/")</f>
        <v>https://alsi.kz/ru/catalog/tonery/toner-canon-c-exv54-m-1396c002aa/</v>
      </c>
    </row>
    <row r="891" spans="1:5" outlineLevel="3">
      <c r="A891" s="18">
        <v>173364</v>
      </c>
      <c r="B891" s="18" t="s">
        <v>2418</v>
      </c>
      <c r="C891" s="19" t="s">
        <v>2419</v>
      </c>
      <c r="D891" s="18" t="s">
        <v>2420</v>
      </c>
      <c r="E891" s="20" t="str">
        <f>HYPERLINK("https://alsi.kz/ru/catalog/tonery/toner-canon-c-exv54-y-1397c002aa/", "https://alsi.kz/ru/catalog/tonery/toner-canon-c-exv54-y-1397c002aa/")</f>
        <v>https://alsi.kz/ru/catalog/tonery/toner-canon-c-exv54-y-1397c002aa/</v>
      </c>
    </row>
    <row r="892" spans="1:5" outlineLevel="3">
      <c r="A892" s="18">
        <v>57906</v>
      </c>
      <c r="B892" s="18" t="s">
        <v>2421</v>
      </c>
      <c r="C892" s="19" t="s">
        <v>2422</v>
      </c>
      <c r="D892" s="18" t="s">
        <v>1717</v>
      </c>
      <c r="E892" s="20" t="str">
        <f>HYPERLINK("https://alsi.kz/ru/catalog/tonery/toner-canon-gp-215-gp-215-int/", "https://alsi.kz/ru/catalog/tonery/toner-canon-gp-215-gp-215-int/")</f>
        <v>https://alsi.kz/ru/catalog/tonery/toner-canon-gp-215-gp-215-int/</v>
      </c>
    </row>
    <row r="893" spans="1:5" outlineLevel="3">
      <c r="A893" s="18">
        <v>66320</v>
      </c>
      <c r="B893" s="18">
        <v>841140</v>
      </c>
      <c r="C893" s="19" t="s">
        <v>2423</v>
      </c>
      <c r="D893" s="18" t="s">
        <v>2424</v>
      </c>
      <c r="E893" s="20" t="str">
        <f>HYPERLINK("https://alsi.kz/ru/catalog/tonery/toner-nashuatec-mpc3300-841140/", "https://alsi.kz/ru/catalog/tonery/toner-nashuatec-mpc3300-841140/")</f>
        <v>https://alsi.kz/ru/catalog/tonery/toner-nashuatec-mpc3300-841140/</v>
      </c>
    </row>
    <row r="894" spans="1:5" outlineLevel="3">
      <c r="A894" s="18">
        <v>53280</v>
      </c>
      <c r="B894" s="18" t="s">
        <v>2425</v>
      </c>
      <c r="C894" s="19" t="s">
        <v>2426</v>
      </c>
      <c r="D894" s="18" t="s">
        <v>2427</v>
      </c>
      <c r="E894" s="20" t="str">
        <f>HYPERLINK("https://alsi.kz/ru/catalog/tonery/toner-xerox-006r01282-006r01282/", "https://alsi.kz/ru/catalog/tonery/toner-xerox-006r01282-006r01282/")</f>
        <v>https://alsi.kz/ru/catalog/tonery/toner-xerox-006r01282-006r01282/</v>
      </c>
    </row>
    <row r="895" spans="1:5" outlineLevel="3">
      <c r="A895" s="18">
        <v>53279</v>
      </c>
      <c r="B895" s="18" t="s">
        <v>2428</v>
      </c>
      <c r="C895" s="19" t="s">
        <v>2429</v>
      </c>
      <c r="D895" s="18" t="s">
        <v>2427</v>
      </c>
      <c r="E895" s="20" t="str">
        <f>HYPERLINK("https://alsi.kz/ru/catalog/tonery/toner-xerox-006r01283-006r01283/", "https://alsi.kz/ru/catalog/tonery/toner-xerox-006r01283-006r01283/")</f>
        <v>https://alsi.kz/ru/catalog/tonery/toner-xerox-006r01283-006r01283/</v>
      </c>
    </row>
    <row r="896" spans="1:5" outlineLevel="3">
      <c r="A896" s="18">
        <v>199793</v>
      </c>
      <c r="B896" s="18" t="s">
        <v>2430</v>
      </c>
      <c r="C896" s="19" t="s">
        <v>2431</v>
      </c>
      <c r="D896" s="18" t="s">
        <v>2432</v>
      </c>
      <c r="E896" s="20" t="str">
        <f>HYPERLINK("https://alsi.kz/ru/catalog/tonery/toner-kartridj-canon-c-exv-59-3760c002/", "https://alsi.kz/ru/catalog/tonery/toner-kartridj-canon-c-exv-59-3760c002/")</f>
        <v>https://alsi.kz/ru/catalog/tonery/toner-kartridj-canon-c-exv-59-3760c002/</v>
      </c>
    </row>
    <row r="897" spans="1:5" outlineLevel="3">
      <c r="A897" s="18">
        <v>213115</v>
      </c>
      <c r="B897" s="18" t="s">
        <v>2433</v>
      </c>
      <c r="C897" s="19" t="s">
        <v>2434</v>
      </c>
      <c r="D897" s="18" t="s">
        <v>2435</v>
      </c>
      <c r="E897" s="20" t="str">
        <f>HYPERLINK("https://alsi.kz/ru/catalog/tonery/toner-kartridj-canon-crg-3026c002/", "https://alsi.kz/ru/catalog/tonery/toner-kartridj-canon-crg-3026c002/")</f>
        <v>https://alsi.kz/ru/catalog/tonery/toner-kartridj-canon-crg-3026c002/</v>
      </c>
    </row>
    <row r="898" spans="1:5" outlineLevel="3">
      <c r="A898" s="18">
        <v>226517</v>
      </c>
      <c r="B898" s="18" t="s">
        <v>2436</v>
      </c>
      <c r="C898" s="19" t="s">
        <v>2437</v>
      </c>
      <c r="D898" s="18" t="s">
        <v>2438</v>
      </c>
      <c r="E898" s="20" t="str">
        <f>HYPERLINK("https://alsi.kz/ru/catalog/tonery/toner-kartridj-canon-imagepress-toner-t07-3644c001/", "https://alsi.kz/ru/catalog/tonery/toner-kartridj-canon-imagepress-toner-t07-3644c001/")</f>
        <v>https://alsi.kz/ru/catalog/tonery/toner-kartridj-canon-imagepress-toner-t07-3644c001/</v>
      </c>
    </row>
    <row r="899" spans="1:5" outlineLevel="3">
      <c r="A899" s="18">
        <v>226520</v>
      </c>
      <c r="B899" s="18" t="s">
        <v>2439</v>
      </c>
      <c r="C899" s="19" t="s">
        <v>2440</v>
      </c>
      <c r="D899" s="18" t="s">
        <v>2441</v>
      </c>
      <c r="E899" s="20" t="str">
        <f>HYPERLINK("https://alsi.kz/ru/catalog/tonery/toner-kartridj-canon-t01-8066b001/", "https://alsi.kz/ru/catalog/tonery/toner-kartridj-canon-t01-8066b001/")</f>
        <v>https://alsi.kz/ru/catalog/tonery/toner-kartridj-canon-t01-8066b001/</v>
      </c>
    </row>
    <row r="900" spans="1:5" outlineLevel="3">
      <c r="A900" s="18">
        <v>253371</v>
      </c>
      <c r="B900" s="18" t="s">
        <v>2442</v>
      </c>
      <c r="C900" s="19" t="s">
        <v>2443</v>
      </c>
      <c r="D900" s="18" t="s">
        <v>2444</v>
      </c>
      <c r="E900" s="20" t="str">
        <f>HYPERLINK("https://alsi.kz/ru/catalog/tonery/toner-kartridj-canon-t11-5146c001/", "https://alsi.kz/ru/catalog/tonery/toner-kartridj-canon-t11-5146c001/")</f>
        <v>https://alsi.kz/ru/catalog/tonery/toner-kartridj-canon-t11-5146c001/</v>
      </c>
    </row>
    <row r="901" spans="1:5" outlineLevel="3">
      <c r="A901" s="18">
        <v>253372</v>
      </c>
      <c r="B901" s="18" t="s">
        <v>2445</v>
      </c>
      <c r="C901" s="19" t="s">
        <v>2446</v>
      </c>
      <c r="D901" s="18" t="s">
        <v>2447</v>
      </c>
      <c r="E901" s="20" t="str">
        <f>HYPERLINK("https://alsi.kz/ru/catalog/tonery/toner-kartridj-canon-t11-5147c001/", "https://alsi.kz/ru/catalog/tonery/toner-kartridj-canon-t11-5147c001/")</f>
        <v>https://alsi.kz/ru/catalog/tonery/toner-kartridj-canon-t11-5147c001/</v>
      </c>
    </row>
    <row r="902" spans="1:5" outlineLevel="3">
      <c r="A902" s="18">
        <v>253373</v>
      </c>
      <c r="B902" s="18" t="s">
        <v>2448</v>
      </c>
      <c r="C902" s="19" t="s">
        <v>2449</v>
      </c>
      <c r="D902" s="18" t="s">
        <v>2447</v>
      </c>
      <c r="E902" s="20" t="str">
        <f>HYPERLINK("https://alsi.kz/ru/catalog/tonery/toner-kartridj-canon-t11-5148c001/", "https://alsi.kz/ru/catalog/tonery/toner-kartridj-canon-t11-5148c001/")</f>
        <v>https://alsi.kz/ru/catalog/tonery/toner-kartridj-canon-t11-5148c001/</v>
      </c>
    </row>
    <row r="903" spans="1:5" outlineLevel="3">
      <c r="A903" s="18">
        <v>253374</v>
      </c>
      <c r="B903" s="18" t="s">
        <v>2450</v>
      </c>
      <c r="C903" s="19" t="s">
        <v>2451</v>
      </c>
      <c r="D903" s="18" t="s">
        <v>2447</v>
      </c>
      <c r="E903" s="20" t="str">
        <f>HYPERLINK("https://alsi.kz/ru/catalog/tonery/toner-kartridj-canon-t11-5149c001/", "https://alsi.kz/ru/catalog/tonery/toner-kartridj-canon-t11-5149c001/")</f>
        <v>https://alsi.kz/ru/catalog/tonery/toner-kartridj-canon-t11-5149c001/</v>
      </c>
    </row>
    <row r="904" spans="1:5" outlineLevel="3">
      <c r="A904" s="18">
        <v>215155</v>
      </c>
      <c r="B904" s="18" t="s">
        <v>2452</v>
      </c>
      <c r="C904" s="19" t="s">
        <v>2453</v>
      </c>
      <c r="D904" s="18" t="s">
        <v>2454</v>
      </c>
      <c r="E904" s="20" t="str">
        <f>HYPERLINK("https://alsi.kz/ru/catalog/tonery/toner-kartridj-hp-europe-black-original-laserjet-w1470a/", "https://alsi.kz/ru/catalog/tonery/toner-kartridj-hp-europe-black-original-laserjet-w1470a/")</f>
        <v>https://alsi.kz/ru/catalog/tonery/toner-kartridj-hp-europe-black-original-laserjet-w1470a/</v>
      </c>
    </row>
    <row r="905" spans="1:5">
      <c r="A905" s="8" t="s">
        <v>2455</v>
      </c>
      <c r="B905" s="9"/>
      <c r="C905" s="9"/>
      <c r="D905" s="9"/>
      <c r="E905" s="10"/>
    </row>
    <row r="906" spans="1:5" outlineLevel="1">
      <c r="A906" s="11" t="s">
        <v>2456</v>
      </c>
      <c r="B906" s="12"/>
      <c r="C906" s="12"/>
      <c r="D906" s="13"/>
      <c r="E906" s="14" t="str">
        <f>HYPERLINK("http://alsi.kz/ru/catalog/antivirusy/", "http://alsi.kz/ru/catalog/antivirusy/")</f>
        <v>http://alsi.kz/ru/catalog/antivirusy/</v>
      </c>
    </row>
    <row r="907" spans="1:5" outlineLevel="2">
      <c r="A907" s="15" t="s">
        <v>2457</v>
      </c>
      <c r="B907" s="16"/>
      <c r="C907" s="16"/>
      <c r="D907" s="17"/>
      <c r="E907" s="14" t="str">
        <f>HYPERLINK("http://alsi.kz/ru/catalog/antivirus-kasperskogo/", "http://alsi.kz/ru/catalog/antivirus-kasperskogo/")</f>
        <v>http://alsi.kz/ru/catalog/antivirus-kasperskogo/</v>
      </c>
    </row>
    <row r="908" spans="1:5" outlineLevel="3">
      <c r="A908" s="18" t="s">
        <v>2458</v>
      </c>
      <c r="B908" s="18" t="s">
        <v>2459</v>
      </c>
      <c r="C908" s="19" t="s">
        <v>2460</v>
      </c>
      <c r="D908" s="18" t="s">
        <v>2461</v>
      </c>
      <c r="E908" s="20" t="str">
        <f>HYPERLINK("https://alsi.kz/ru/catalog/antivirus-kasperskogo/antivirus-kaspersky-cloud-password-manager-kazakhstan-edition-12-mes-1-pk-bazovyy-esd-kl19560da/", "https://alsi.kz/ru/catalog/antivirus-kasperskogo/antivirus-kaspersky-cloud-password-manager-kazakhstan-edition-12-mes-1-pk-bazovyy-esd-kl19560da/")</f>
        <v>https://alsi.kz/ru/catalog/antivirus-kasperskogo/antivirus-kaspersky-cloud-password-manager-kazakhstan-edition-12-mes-1-pk-bazovyy-esd-kl19560da/</v>
      </c>
    </row>
    <row r="909" spans="1:5" outlineLevel="3">
      <c r="A909" s="18">
        <v>125792</v>
      </c>
      <c r="B909" s="18" t="s">
        <v>2462</v>
      </c>
      <c r="C909" s="19" t="s">
        <v>2463</v>
      </c>
      <c r="D909" s="18" t="s">
        <v>2464</v>
      </c>
      <c r="E909" s="20" t="str">
        <f>HYPERLINK("https://alsi.kz/ru/catalog/antivirus-kasperskogo/kaspersky-endpoint-security-for-business---select-stan-and-caucasus-edition-25-49-node-1-year-educa/", "https://alsi.kz/ru/catalog/antivirus-kasperskogo/kaspersky-endpoint-security-for-business---select-stan-and-caucasus-edition-25-49-node-1-year-educa/")</f>
        <v>https://alsi.kz/ru/catalog/antivirus-kasperskogo/kaspersky-endpoint-security-for-business---select-stan-and-caucasus-edition-25-49-node-1-year-educa/</v>
      </c>
    </row>
    <row r="910" spans="1:5" outlineLevel="3">
      <c r="A910" s="18" t="s">
        <v>2465</v>
      </c>
      <c r="B910" s="18" t="s">
        <v>2466</v>
      </c>
      <c r="C910" s="19" t="s">
        <v>2467</v>
      </c>
      <c r="D910" s="18" t="s">
        <v>2468</v>
      </c>
      <c r="E910" s="20" t="str">
        <f>HYPERLINK("https://alsi.kz/ru/catalog/antivirus-kasperskogo/antivirus-kaspersky-plus-kazakhstan-edition-12-mes-3-pk-bazovyy-esd-kl10420dcfs/", "https://alsi.kz/ru/catalog/antivirus-kasperskogo/antivirus-kaspersky-plus-kazakhstan-edition-12-mes-3-pk-bazovyy-esd-kl10420dcfs/")</f>
        <v>https://alsi.kz/ru/catalog/antivirus-kasperskogo/antivirus-kaspersky-plus-kazakhstan-edition-12-mes-3-pk-bazovyy-esd-kl10420dcfs/</v>
      </c>
    </row>
    <row r="911" spans="1:5" outlineLevel="3">
      <c r="A911" s="18" t="s">
        <v>2469</v>
      </c>
      <c r="B911" s="18" t="s">
        <v>2470</v>
      </c>
      <c r="C911" s="19" t="s">
        <v>2471</v>
      </c>
      <c r="D911" s="18" t="s">
        <v>2472</v>
      </c>
      <c r="E911" s="20" t="str">
        <f>HYPERLINK("https://alsi.kz/ru/catalog/antivirus-kasperskogo/antivirus-kaspersky-plus-kazakhstan-edition-12-mes-5-pk-bazovyy-esd-kl10420defs/", "https://alsi.kz/ru/catalog/antivirus-kasperskogo/antivirus-kaspersky-plus-kazakhstan-edition-12-mes-5-pk-bazovyy-esd-kl10420defs/")</f>
        <v>https://alsi.kz/ru/catalog/antivirus-kasperskogo/antivirus-kaspersky-plus-kazakhstan-edition-12-mes-5-pk-bazovyy-esd-kl10420defs/</v>
      </c>
    </row>
    <row r="912" spans="1:5" outlineLevel="3">
      <c r="A912" s="18" t="s">
        <v>2473</v>
      </c>
      <c r="B912" s="18" t="s">
        <v>2474</v>
      </c>
      <c r="C912" s="19" t="s">
        <v>2475</v>
      </c>
      <c r="D912" s="18" t="s">
        <v>2476</v>
      </c>
      <c r="E912" s="20" t="str">
        <f>HYPERLINK("https://alsi.kz/ru/catalog/antivirus-kasperskogo/antivirus-kaspersky-safe-kids-kazakhstan-edition-12-mes-1-pk-bazovyy-esd-kl19620dafs/", "https://alsi.kz/ru/catalog/antivirus-kasperskogo/antivirus-kaspersky-safe-kids-kazakhstan-edition-12-mes-1-pk-bazovyy-esd-kl19620dafs/")</f>
        <v>https://alsi.kz/ru/catalog/antivirus-kasperskogo/antivirus-kaspersky-safe-kids-kazakhstan-edition-12-mes-1-pk-bazovyy-esd-kl19620dafs/</v>
      </c>
    </row>
    <row r="913" spans="1:5" outlineLevel="3">
      <c r="A913" s="18" t="s">
        <v>2477</v>
      </c>
      <c r="B913" s="18" t="s">
        <v>2478</v>
      </c>
      <c r="C913" s="19" t="s">
        <v>2479</v>
      </c>
      <c r="D913" s="18" t="s">
        <v>2480</v>
      </c>
      <c r="E913" s="20" t="str">
        <f>HYPERLINK("https://alsi.kz/ru/catalog/antivirus-kasperskogo/antivirus-kaspersky-secure-connection-kazakhstan-edition-12-mes-5-pk-bazovyy-esd-kl19870defs/", "https://alsi.kz/ru/catalog/antivirus-kasperskogo/antivirus-kaspersky-secure-connection-kazakhstan-edition-12-mes-5-pk-bazovyy-esd-kl19870defs/")</f>
        <v>https://alsi.kz/ru/catalog/antivirus-kasperskogo/antivirus-kaspersky-secure-connection-kazakhstan-edition-12-mes-5-pk-bazovyy-esd-kl19870defs/</v>
      </c>
    </row>
    <row r="914" spans="1:5" outlineLevel="3">
      <c r="A914" s="18">
        <v>101828</v>
      </c>
      <c r="B914" s="18" t="s">
        <v>2481</v>
      </c>
      <c r="C914" s="19" t="s">
        <v>2482</v>
      </c>
      <c r="D914" s="18" t="s">
        <v>2483</v>
      </c>
      <c r="E914" s="20" t="str">
        <f>HYPERLINK("https://alsi.kz/ru/catalog/antivirus-kasperskogo/kaspersky-small-office-security-2-for-personal-computers-cis-and-baltic-edition-5-workstation-1-yea/", "https://alsi.kz/ru/catalog/antivirus-kasperskogo/kaspersky-small-office-security-2-for-personal-computers-cis-and-baltic-edition-5-workstation-1-yea/")</f>
        <v>https://alsi.kz/ru/catalog/antivirus-kasperskogo/kaspersky-small-office-security-2-for-personal-computers-cis-and-baltic-edition-5-workstation-1-yea/</v>
      </c>
    </row>
    <row r="915" spans="1:5" outlineLevel="3">
      <c r="A915" s="18" t="s">
        <v>2484</v>
      </c>
      <c r="B915" s="18" t="s">
        <v>2485</v>
      </c>
      <c r="C915" s="19" t="s">
        <v>2486</v>
      </c>
      <c r="D915" s="18" t="s">
        <v>2487</v>
      </c>
      <c r="E915" s="20" t="str">
        <f>HYPERLINK("https://alsi.kz/ru/catalog/antivirus-kasperskogo/antivirus-kaspersky-standard-kazakhstan-edition-12-mes-3-pk-bazovyy-esd-kl10410dcfs/", "https://alsi.kz/ru/catalog/antivirus-kasperskogo/antivirus-kaspersky-standard-kazakhstan-edition-12-mes-3-pk-bazovyy-esd-kl10410dcfs/")</f>
        <v>https://alsi.kz/ru/catalog/antivirus-kasperskogo/antivirus-kaspersky-standard-kazakhstan-edition-12-mes-3-pk-bazovyy-esd-kl10410dcfs/</v>
      </c>
    </row>
    <row r="916" spans="1:5" outlineLevel="3">
      <c r="A916" s="18" t="s">
        <v>2488</v>
      </c>
      <c r="B916" s="18" t="s">
        <v>2489</v>
      </c>
      <c r="C916" s="19" t="s">
        <v>2490</v>
      </c>
      <c r="D916" s="18" t="s">
        <v>2491</v>
      </c>
      <c r="E916" s="20" t="str">
        <f>HYPERLINK("https://alsi.kz/ru/catalog/antivirus-kasperskogo/antivirus-kaspersky-standard-kazakhstan-edition-12-mes-5-pk-bazovyy-esd-kl10410defs/", "https://alsi.kz/ru/catalog/antivirus-kasperskogo/antivirus-kaspersky-standard-kazakhstan-edition-12-mes-5-pk-bazovyy-esd-kl10410defs/")</f>
        <v>https://alsi.kz/ru/catalog/antivirus-kasperskogo/antivirus-kaspersky-standard-kazakhstan-edition-12-mes-5-pk-bazovyy-esd-kl10410defs/</v>
      </c>
    </row>
    <row r="917" spans="1:5" outlineLevel="3">
      <c r="A917" s="18" t="s">
        <v>2492</v>
      </c>
      <c r="B917" s="18" t="s">
        <v>2493</v>
      </c>
      <c r="C917" s="19" t="s">
        <v>2494</v>
      </c>
      <c r="D917" s="18" t="s">
        <v>2495</v>
      </c>
      <c r="E917" s="20" t="str">
        <f>HYPERLINK("https://alsi.kz/ru/catalog/antivirus-kasperskogo/antivirus-kaspersky-plus-kazakhstan-edition-12-mes-3-pk-bazovyy-box-kl10420ucfs_box/", "https://alsi.kz/ru/catalog/antivirus-kasperskogo/antivirus-kaspersky-plus-kazakhstan-edition-12-mes-3-pk-bazovyy-box-kl10420ucfs_box/")</f>
        <v>https://alsi.kz/ru/catalog/antivirus-kasperskogo/antivirus-kaspersky-plus-kazakhstan-edition-12-mes-3-pk-bazovyy-box-kl10420ucfs_box/</v>
      </c>
    </row>
    <row r="918" spans="1:5" outlineLevel="3">
      <c r="A918" s="18" t="s">
        <v>2496</v>
      </c>
      <c r="B918" s="18" t="s">
        <v>2497</v>
      </c>
      <c r="C918" s="19" t="s">
        <v>2498</v>
      </c>
      <c r="D918" s="18" t="s">
        <v>2499</v>
      </c>
      <c r="E918" s="20" t="str">
        <f>HYPERLINK("https://alsi.kz/ru/catalog/antivirus-kasperskogo/antivirus-kaspersky-plus-kazakhstan-edition-12-mes-5-pk-bazovyy-box-kl10420uefs_box/", "https://alsi.kz/ru/catalog/antivirus-kasperskogo/antivirus-kaspersky-plus-kazakhstan-edition-12-mes-5-pk-bazovyy-box-kl10420uefs_box/")</f>
        <v>https://alsi.kz/ru/catalog/antivirus-kasperskogo/antivirus-kaspersky-plus-kazakhstan-edition-12-mes-5-pk-bazovyy-box-kl10420uefs_box/</v>
      </c>
    </row>
    <row r="919" spans="1:5" outlineLevel="3">
      <c r="A919" s="18" t="s">
        <v>2500</v>
      </c>
      <c r="B919" s="18" t="s">
        <v>2501</v>
      </c>
      <c r="C919" s="19" t="s">
        <v>2502</v>
      </c>
      <c r="D919" s="18" t="s">
        <v>2503</v>
      </c>
      <c r="E919" s="20" t="str">
        <f>HYPERLINK("https://alsi.kz/ru/catalog/antivirus-kasperskogo/antivirus-kaspersky-standard-kazakhstan-edition-12-mes-3-pk-bazovyy-box-kl10410ucfs_box/", "https://alsi.kz/ru/catalog/antivirus-kasperskogo/antivirus-kaspersky-standard-kazakhstan-edition-12-mes-3-pk-bazovyy-box-kl10410ucfs_box/")</f>
        <v>https://alsi.kz/ru/catalog/antivirus-kasperskogo/antivirus-kaspersky-standard-kazakhstan-edition-12-mes-3-pk-bazovyy-box-kl10410ucfs_box/</v>
      </c>
    </row>
    <row r="920" spans="1:5" outlineLevel="3">
      <c r="A920" s="18" t="s">
        <v>2504</v>
      </c>
      <c r="B920" s="18" t="s">
        <v>2505</v>
      </c>
      <c r="C920" s="19" t="s">
        <v>2506</v>
      </c>
      <c r="D920" s="18" t="s">
        <v>2507</v>
      </c>
      <c r="E920" s="20" t="str">
        <f>HYPERLINK("https://alsi.kz/ru/catalog/antivirus-kasperskogo/antivirus-kaspersky-standard-kazakhstan-edition-12-mes-5-pk-bazovyy-box-kl10410uefs_box/", "https://alsi.kz/ru/catalog/antivirus-kasperskogo/antivirus-kaspersky-standard-kazakhstan-edition-12-mes-5-pk-bazovyy-box-kl10410uefs_box/")</f>
        <v>https://alsi.kz/ru/catalog/antivirus-kasperskogo/antivirus-kaspersky-standard-kazakhstan-edition-12-mes-5-pk-bazovyy-box-kl10410uefs_box/</v>
      </c>
    </row>
    <row r="921" spans="1:5" outlineLevel="2">
      <c r="A921" s="15" t="s">
        <v>2508</v>
      </c>
      <c r="B921" s="16"/>
      <c r="C921" s="16"/>
      <c r="D921" s="17"/>
      <c r="E921" s="14" t="str">
        <f>HYPERLINK("http://alsi.kz/ru/catalog/antivirus-drweb/", "http://alsi.kz/ru/catalog/antivirus-drweb/")</f>
        <v>http://alsi.kz/ru/catalog/antivirus-drweb/</v>
      </c>
    </row>
    <row r="922" spans="1:5" outlineLevel="3">
      <c r="A922" s="18">
        <v>87712</v>
      </c>
      <c r="B922" s="18" t="s">
        <v>2509</v>
      </c>
      <c r="C922" s="19" t="s">
        <v>2510</v>
      </c>
      <c r="D922" s="18" t="s">
        <v>2511</v>
      </c>
      <c r="E922" s="20" t="str">
        <f>HYPERLINK("https://alsi.kz/ru/catalog/antivirus-drweb/dr-web-security-space-pro-na-12-mesyacev-na-2-pk-prodlenie-v-firmennom-konverte-bsw-w12-0002-2-/", "https://alsi.kz/ru/catalog/antivirus-drweb/dr-web-security-space-pro-na-12-mesyacev-na-2-pk-prodlenie-v-firmennom-konverte-bsw-w12-0002-2-/")</f>
        <v>https://alsi.kz/ru/catalog/antivirus-drweb/dr-web-security-space-pro-na-12-mesyacev-na-2-pk-prodlenie-v-firmennom-konverte-bsw-w12-0002-2-/</v>
      </c>
    </row>
    <row r="923" spans="1:5" outlineLevel="1">
      <c r="A923" s="11" t="s">
        <v>2512</v>
      </c>
      <c r="B923" s="12"/>
      <c r="C923" s="12"/>
      <c r="D923" s="13"/>
      <c r="E923" s="14" t="str">
        <f>HYPERLINK("http://alsi.kz/ru/catalog/prgrammnoe-obespechenie-microsoft-kgm/", "http://alsi.kz/ru/catalog/prgrammnoe-obespechenie-microsoft-kgm/")</f>
        <v>http://alsi.kz/ru/catalog/prgrammnoe-obespechenie-microsoft-kgm/</v>
      </c>
    </row>
    <row r="924" spans="1:5" outlineLevel="2">
      <c r="A924" s="15" t="s">
        <v>2513</v>
      </c>
      <c r="B924" s="16"/>
      <c r="C924" s="16"/>
      <c r="D924" s="17"/>
      <c r="E924" s="14" t="str">
        <f>HYPERLINK("http://alsi.kz/ru/catalog/operacionnye-sistemy-os/", "http://alsi.kz/ru/catalog/operacionnye-sistemy-os/")</f>
        <v>http://alsi.kz/ru/catalog/operacionnye-sistemy-os/</v>
      </c>
    </row>
    <row r="925" spans="1:5" outlineLevel="3">
      <c r="A925" s="18" t="s">
        <v>2514</v>
      </c>
      <c r="B925" s="18" t="s">
        <v>2515</v>
      </c>
      <c r="C925" s="19" t="s">
        <v>2516</v>
      </c>
      <c r="D925" s="18" t="s">
        <v>2517</v>
      </c>
      <c r="E925" s="20" t="str">
        <f>HYPERLINK("https://alsi.kz/ru/catalog/operacionnye-sistemy-os/operacionnaya-sistema-windows11-home64-bit-multiyazychnaya-esd-kw9-00664/", "https://alsi.kz/ru/catalog/operacionnye-sistemy-os/operacionnaya-sistema-windows11-home64-bit-multiyazychnaya-esd-kw9-00664/")</f>
        <v>https://alsi.kz/ru/catalog/operacionnye-sistemy-os/operacionnaya-sistema-windows11-home64-bit-multiyazychnaya-esd-kw9-00664/</v>
      </c>
    </row>
    <row r="926" spans="1:5" outlineLevel="3">
      <c r="A926" s="18" t="s">
        <v>2518</v>
      </c>
      <c r="B926" s="18" t="s">
        <v>2519</v>
      </c>
      <c r="C926" s="19" t="s">
        <v>2520</v>
      </c>
      <c r="D926" s="18" t="s">
        <v>2521</v>
      </c>
      <c r="E926" s="20" t="str">
        <f>HYPERLINK("https://alsi.kz/ru/catalog/operacionnye-sistemy-os/operacionnaya-sistema-windows11-pro64-bit-multiyazychnaya-esd-fqc-10572/", "https://alsi.kz/ru/catalog/operacionnye-sistemy-os/operacionnaya-sistema-windows11-pro64-bit-multiyazychnaya-esd-fqc-10572/")</f>
        <v>https://alsi.kz/ru/catalog/operacionnye-sistemy-os/operacionnaya-sistema-windows11-pro64-bit-multiyazychnaya-esd-fqc-10572/</v>
      </c>
    </row>
    <row r="927" spans="1:5" outlineLevel="2">
      <c r="A927" s="15" t="s">
        <v>2522</v>
      </c>
      <c r="B927" s="16"/>
      <c r="C927" s="16"/>
      <c r="D927" s="17"/>
      <c r="E927" s="14" t="str">
        <f>HYPERLINK("http://alsi.kz/ru/catalog/pakety-ofisnyh-programm/", "http://alsi.kz/ru/catalog/pakety-ofisnyh-programm/")</f>
        <v>http://alsi.kz/ru/catalog/pakety-ofisnyh-programm/</v>
      </c>
    </row>
    <row r="928" spans="1:5" outlineLevel="3">
      <c r="A928" s="18" t="s">
        <v>2523</v>
      </c>
      <c r="B928" s="18" t="s">
        <v>2524</v>
      </c>
      <c r="C928" s="19" t="s">
        <v>2525</v>
      </c>
      <c r="D928" s="18" t="s">
        <v>2526</v>
      </c>
      <c r="E928" s="20" t="str">
        <f>HYPERLINK("https://alsi.kz/ru/catalog/pakety-ofisnyh-programm/pravo-na-ispolzovanie-mso365buspremretailalllngsubpkl1yronlnceeonlydwnldnr-klq-00217/", "https://alsi.kz/ru/catalog/pakety-ofisnyh-programm/pravo-na-ispolzovanie-mso365buspremretailalllngsubpkl1yronlnceeonlydwnldnr-klq-00217/")</f>
        <v>https://alsi.kz/ru/catalog/pakety-ofisnyh-programm/pravo-na-ispolzovanie-mso365buspremretailalllngsubpkl1yronlnceeonlydwnldnr-klq-00217/</v>
      </c>
    </row>
    <row r="929" spans="1:5" outlineLevel="3">
      <c r="A929" s="18" t="s">
        <v>2527</v>
      </c>
      <c r="B929" s="18" t="s">
        <v>2528</v>
      </c>
      <c r="C929" s="19" t="s">
        <v>2529</v>
      </c>
      <c r="D929" s="18" t="s">
        <v>2530</v>
      </c>
      <c r="E929" s="20" t="str">
        <f>HYPERLINK("https://alsi.kz/ru/catalog/pakety-ofisnyh-programm/pravo-na-ispolzovanie-msoffice365home3264alllngsubpklic1yronlineceec2rnr-6gq-00084/", "https://alsi.kz/ru/catalog/pakety-ofisnyh-programm/pravo-na-ispolzovanie-msoffice365home3264alllngsubpklic1yronlineceec2rnr-6gq-00084/")</f>
        <v>https://alsi.kz/ru/catalog/pakety-ofisnyh-programm/pravo-na-ispolzovanie-msoffice365home3264alllngsubpklic1yronlineceec2rnr-6gq-00084/</v>
      </c>
    </row>
    <row r="930" spans="1:5" outlineLevel="3">
      <c r="A930" s="18" t="s">
        <v>2531</v>
      </c>
      <c r="B930" s="18" t="s">
        <v>2532</v>
      </c>
      <c r="C930" s="19" t="s">
        <v>2533</v>
      </c>
      <c r="D930" s="18" t="s">
        <v>2534</v>
      </c>
      <c r="E930" s="20" t="str">
        <f>HYPERLINK("https://alsi.kz/ru/catalog/pakety-ofisnyh-programm/pravo-na-ispolzovanie-msoffice365personal3264alllngsubpklic1yronlineceec2rnr-qq2-00004/", "https://alsi.kz/ru/catalog/pakety-ofisnyh-programm/pravo-na-ispolzovanie-msoffice365personal3264alllngsubpklic1yronlineceec2rnr-qq2-00004/")</f>
        <v>https://alsi.kz/ru/catalog/pakety-ofisnyh-programm/pravo-na-ispolzovanie-msoffice365personal3264alllngsubpklic1yronlineceec2rnr-qq2-00004/</v>
      </c>
    </row>
    <row r="931" spans="1:5" outlineLevel="3">
      <c r="A931" s="18" t="s">
        <v>2535</v>
      </c>
      <c r="B931" s="18" t="s">
        <v>2536</v>
      </c>
      <c r="C931" s="19" t="s">
        <v>2537</v>
      </c>
      <c r="D931" s="18" t="s">
        <v>2538</v>
      </c>
      <c r="E931" s="20" t="str">
        <f>HYPERLINK("https://alsi.kz/ru/catalog/pakety-ofisnyh-programm/ofisnoe-prilojenie-microsoftoffice-home-2024-all-lng-retail-online-centraleastern-euro-only-dwn-e/", "https://alsi.kz/ru/catalog/pakety-ofisnyh-programm/ofisnoe-prilojenie-microsoftoffice-home-2024-all-lng-retail-online-centraleastern-euro-only-dwn-e/")</f>
        <v>https://alsi.kz/ru/catalog/pakety-ofisnyh-programm/ofisnoe-prilojenie-microsoftoffice-home-2024-all-lng-retail-online-centraleastern-euro-only-dwn-e/</v>
      </c>
    </row>
    <row r="932" spans="1:5" outlineLevel="3">
      <c r="A932" s="18" t="s">
        <v>2539</v>
      </c>
      <c r="B932" s="18" t="s">
        <v>2540</v>
      </c>
      <c r="C932" s="19" t="s">
        <v>2541</v>
      </c>
      <c r="D932" s="18" t="s">
        <v>2542</v>
      </c>
      <c r="E932" s="20" t="str">
        <f>HYPERLINK("https://alsi.kz/ru/catalog/pakety-ofisnyh-programm/ofisnoe-prilojenie-microsoftoffice-home-and-business-2024-all-lng-retail-online-ce-only-esd-ep2-06/", "https://alsi.kz/ru/catalog/pakety-ofisnyh-programm/ofisnoe-prilojenie-microsoftoffice-home-and-business-2024-all-lng-retail-online-ce-only-esd-ep2-06/")</f>
        <v>https://alsi.kz/ru/catalog/pakety-ofisnyh-programm/ofisnoe-prilojenie-microsoftoffice-home-and-business-2024-all-lng-retail-online-ce-only-esd-ep2-06/</v>
      </c>
    </row>
    <row r="933" spans="1:5">
      <c r="A933" s="8" t="s">
        <v>2543</v>
      </c>
      <c r="B933" s="9"/>
      <c r="C933" s="9"/>
      <c r="D933" s="9"/>
      <c r="E933" s="10"/>
    </row>
    <row r="934" spans="1:5" outlineLevel="1">
      <c r="A934" s="11" t="s">
        <v>2544</v>
      </c>
      <c r="B934" s="12"/>
      <c r="C934" s="12"/>
      <c r="D934" s="13"/>
      <c r="E934" s="14" t="str">
        <f>HYPERLINK("http://alsi.kz/ru/catalog/komponenty-sks/", "http://alsi.kz/ru/catalog/komponenty-sks/")</f>
        <v>http://alsi.kz/ru/catalog/komponenty-sks/</v>
      </c>
    </row>
    <row r="935" spans="1:5" outlineLevel="2">
      <c r="A935" s="15" t="s">
        <v>2545</v>
      </c>
      <c r="B935" s="16"/>
      <c r="C935" s="16"/>
      <c r="D935" s="17"/>
      <c r="E935" s="14" t="str">
        <f>HYPERLINK("http://alsi.kz/ru/catalog/kabelnye-kanaly-i-aksessuary/", "http://alsi.kz/ru/catalog/kabelnye-kanaly-i-aksessuary/")</f>
        <v>http://alsi.kz/ru/catalog/kabelnye-kanaly-i-aksessuary/</v>
      </c>
    </row>
    <row r="936" spans="1:5" outlineLevel="3">
      <c r="A936" s="18">
        <v>46823</v>
      </c>
      <c r="B936" s="18" t="s">
        <v>2546</v>
      </c>
      <c r="C936" s="19" t="s">
        <v>2547</v>
      </c>
      <c r="D936" s="18" t="s">
        <v>2548</v>
      </c>
      <c r="E936" s="20" t="str">
        <f>HYPERLINK("https://alsi.kz/ru/catalog/kabelnye-kanaly-i-aksessuary/vneshniy-ugol-legrand-l10619-l10619/", "https://alsi.kz/ru/catalog/kabelnye-kanaly-i-aksessuary/vneshniy-ugol-legrand-l10619-l10619/")</f>
        <v>https://alsi.kz/ru/catalog/kabelnye-kanaly-i-aksessuary/vneshniy-ugol-legrand-l10619-l10619/</v>
      </c>
    </row>
    <row r="937" spans="1:5" outlineLevel="3">
      <c r="A937" s="18">
        <v>45090</v>
      </c>
      <c r="B937" s="18" t="s">
        <v>2549</v>
      </c>
      <c r="C937" s="19" t="s">
        <v>2550</v>
      </c>
      <c r="D937" s="18" t="s">
        <v>2551</v>
      </c>
      <c r="E937" s="20" t="str">
        <f>HYPERLINK("https://alsi.kz/ru/catalog/kabelnye-kanaly-i-aksessuary/vnutrenniy-ugol-legrand-l10605-l10605/", "https://alsi.kz/ru/catalog/kabelnye-kanaly-i-aksessuary/vnutrenniy-ugol-legrand-l10605-l10605/")</f>
        <v>https://alsi.kz/ru/catalog/kabelnye-kanaly-i-aksessuary/vnutrenniy-ugol-legrand-l10605-l10605/</v>
      </c>
    </row>
    <row r="938" spans="1:5" outlineLevel="3">
      <c r="A938" s="18">
        <v>203991</v>
      </c>
      <c r="B938" s="18" t="s">
        <v>2552</v>
      </c>
      <c r="C938" s="19" t="s">
        <v>2553</v>
      </c>
      <c r="D938" s="18" t="s">
        <v>2354</v>
      </c>
      <c r="E938" s="20" t="str">
        <f>HYPERLINK("https://alsi.kz/ru/catalog/kabelnye-kanaly-i-aksessuary/vnutrenniy-ugol-legrand-l638021-l638021/", "https://alsi.kz/ru/catalog/kabelnye-kanaly-i-aksessuary/vnutrenniy-ugol-legrand-l638021-l638021/")</f>
        <v>https://alsi.kz/ru/catalog/kabelnye-kanaly-i-aksessuary/vnutrenniy-ugol-legrand-l638021-l638021/</v>
      </c>
    </row>
    <row r="939" spans="1:5" outlineLevel="3">
      <c r="A939" s="18">
        <v>163324</v>
      </c>
      <c r="B939" s="18" t="s">
        <v>2554</v>
      </c>
      <c r="C939" s="19" t="s">
        <v>2555</v>
      </c>
      <c r="D939" s="18" t="s">
        <v>2556</v>
      </c>
      <c r="E939" s="20" t="str">
        <f>HYPERLINK("https://alsi.kz/ru/catalog/kabelnye-kanaly-i-aksessuary/kabelnyy-kanal-sayanskiy-plastik-040001s-040001s/", "https://alsi.kz/ru/catalog/kabelnye-kanaly-i-aksessuary/kabelnyy-kanal-sayanskiy-plastik-040001s-040001s/")</f>
        <v>https://alsi.kz/ru/catalog/kabelnye-kanaly-i-aksessuary/kabelnyy-kanal-sayanskiy-plastik-040001s-040001s/</v>
      </c>
    </row>
    <row r="940" spans="1:5" outlineLevel="3">
      <c r="A940" s="18">
        <v>189152</v>
      </c>
      <c r="B940" s="18" t="s">
        <v>2557</v>
      </c>
      <c r="C940" s="19" t="s">
        <v>2558</v>
      </c>
      <c r="D940" s="18" t="s">
        <v>2559</v>
      </c>
      <c r="E940" s="20" t="str">
        <f>HYPERLINK("https://alsi.kz/ru/catalog/kabelnye-kanaly-i-aksessuary/nakladka-na-soedinenii-kryshek-legrand-l638001-l638001/", "https://alsi.kz/ru/catalog/kabelnye-kanaly-i-aksessuary/nakladka-na-soedinenii-kryshek-legrand-l638001-l638001/")</f>
        <v>https://alsi.kz/ru/catalog/kabelnye-kanaly-i-aksessuary/nakladka-na-soedinenii-kryshek-legrand-l638001-l638001/</v>
      </c>
    </row>
    <row r="941" spans="1:5" outlineLevel="3">
      <c r="A941" s="18">
        <v>45167</v>
      </c>
      <c r="B941" s="18" t="s">
        <v>2560</v>
      </c>
      <c r="C941" s="19" t="s">
        <v>2561</v>
      </c>
      <c r="D941" s="18" t="s">
        <v>2562</v>
      </c>
      <c r="E941" s="20" t="str">
        <f>HYPERLINK("https://alsi.kz/ru/catalog/kabelnye-kanaly-i-aksessuary/ploskiy-ugol-legrand-l32802-l32802/", "https://alsi.kz/ru/catalog/kabelnye-kanaly-i-aksessuary/ploskiy-ugol-legrand-l32802-l32802/")</f>
        <v>https://alsi.kz/ru/catalog/kabelnye-kanaly-i-aksessuary/ploskiy-ugol-legrand-l32802-l32802/</v>
      </c>
    </row>
    <row r="942" spans="1:5" outlineLevel="3">
      <c r="A942" s="18">
        <v>203993</v>
      </c>
      <c r="B942" s="18" t="s">
        <v>2563</v>
      </c>
      <c r="C942" s="19" t="s">
        <v>2564</v>
      </c>
      <c r="D942" s="18" t="s">
        <v>2565</v>
      </c>
      <c r="E942" s="20" t="str">
        <f>HYPERLINK("https://alsi.kz/ru/catalog/kabelnye-kanaly-i-aksessuary/ploskiy-ugol-legrand-l638023-l638023/", "https://alsi.kz/ru/catalog/kabelnye-kanaly-i-aksessuary/ploskiy-ugol-legrand-l638023-l638023/")</f>
        <v>https://alsi.kz/ru/catalog/kabelnye-kanaly-i-aksessuary/ploskiy-ugol-legrand-l638023-l638023/</v>
      </c>
    </row>
    <row r="943" spans="1:5" outlineLevel="3">
      <c r="A943" s="18">
        <v>198889</v>
      </c>
      <c r="B943" s="18" t="s">
        <v>2566</v>
      </c>
      <c r="C943" s="19" t="s">
        <v>2567</v>
      </c>
      <c r="D943" s="18" t="s">
        <v>2568</v>
      </c>
      <c r="E943" s="20" t="str">
        <f>HYPERLINK("https://alsi.kz/ru/catalog/kabelnye-kanaly-i-aksessuary/razdelitelnaya-peregorodka-iek-clp1f-050-2-clp1f-050-2/", "https://alsi.kz/ru/catalog/kabelnye-kanaly-i-aksessuary/razdelitelnaya-peregorodka-iek-clp1f-050-2-clp1f-050-2/")</f>
        <v>https://alsi.kz/ru/catalog/kabelnye-kanaly-i-aksessuary/razdelitelnaya-peregorodka-iek-clp1f-050-2-clp1f-050-2/</v>
      </c>
    </row>
    <row r="944" spans="1:5" outlineLevel="3">
      <c r="A944" s="18">
        <v>201171</v>
      </c>
      <c r="B944" s="18" t="s">
        <v>2569</v>
      </c>
      <c r="C944" s="19" t="s">
        <v>2570</v>
      </c>
      <c r="D944" s="18" t="s">
        <v>2571</v>
      </c>
      <c r="E944" s="20" t="str">
        <f>HYPERLINK("https://alsi.kz/ru/catalog/kabelnye-kanaly-i-aksessuary/razdelitelnaya-peregorodka-legrand-l638008-l638008/", "https://alsi.kz/ru/catalog/kabelnye-kanaly-i-aksessuary/razdelitelnaya-peregorodka-legrand-l638008-l638008/")</f>
        <v>https://alsi.kz/ru/catalog/kabelnye-kanaly-i-aksessuary/razdelitelnaya-peregorodka-legrand-l638008-l638008/</v>
      </c>
    </row>
    <row r="945" spans="1:5" outlineLevel="3">
      <c r="A945" s="18">
        <v>64908</v>
      </c>
      <c r="B945" s="18" t="s">
        <v>2572</v>
      </c>
      <c r="C945" s="19" t="s">
        <v>2573</v>
      </c>
      <c r="D945" s="18" t="s">
        <v>2574</v>
      </c>
      <c r="E945" s="20" t="str">
        <f>HYPERLINK("https://alsi.kz/ru/catalog/kabelnye-kanaly-i-aksessuary/podderjka-legrand-l80251-l80251/", "https://alsi.kz/ru/catalog/kabelnye-kanaly-i-aksessuary/podderjka-legrand-l80251-l80251/")</f>
        <v>https://alsi.kz/ru/catalog/kabelnye-kanaly-i-aksessuary/podderjka-legrand-l80251-l80251/</v>
      </c>
    </row>
    <row r="946" spans="1:5" outlineLevel="3">
      <c r="A946" s="18">
        <v>45111</v>
      </c>
      <c r="B946" s="18" t="s">
        <v>2575</v>
      </c>
      <c r="C946" s="19" t="s">
        <v>2576</v>
      </c>
      <c r="D946" s="18" t="s">
        <v>2577</v>
      </c>
      <c r="E946" s="20" t="str">
        <f>HYPERLINK("https://alsi.kz/ru/catalog/kabelnye-kanaly-i-aksessuary/t-obraznyy-otvod-legrand-l10740/", "https://alsi.kz/ru/catalog/kabelnye-kanaly-i-aksessuary/t-obraznyy-otvod-legrand-l10740/")</f>
        <v>https://alsi.kz/ru/catalog/kabelnye-kanaly-i-aksessuary/t-obraznyy-otvod-legrand-l10740/</v>
      </c>
    </row>
    <row r="947" spans="1:5" outlineLevel="3">
      <c r="A947" s="18">
        <v>203994</v>
      </c>
      <c r="B947" s="18" t="s">
        <v>2578</v>
      </c>
      <c r="C947" s="19" t="s">
        <v>2579</v>
      </c>
      <c r="D947" s="18" t="s">
        <v>2580</v>
      </c>
      <c r="E947" s="20" t="str">
        <f>HYPERLINK("https://alsi.kz/ru/catalog/kabelnye-kanaly-i-aksessuary/troynik-legrand-l638024-l638024/", "https://alsi.kz/ru/catalog/kabelnye-kanaly-i-aksessuary/troynik-legrand-l638024-l638024/")</f>
        <v>https://alsi.kz/ru/catalog/kabelnye-kanaly-i-aksessuary/troynik-legrand-l638024-l638024/</v>
      </c>
    </row>
    <row r="948" spans="1:5" outlineLevel="2">
      <c r="A948" s="15" t="s">
        <v>2581</v>
      </c>
      <c r="B948" s="16"/>
      <c r="C948" s="16"/>
      <c r="D948" s="17"/>
      <c r="E948" s="14" t="str">
        <f>HYPERLINK("http://alsi.kz/ru/catalog/montajnoe-oborudovanie/", "http://alsi.kz/ru/catalog/montajnoe-oborudovanie/")</f>
        <v>http://alsi.kz/ru/catalog/montajnoe-oborudovanie/</v>
      </c>
    </row>
    <row r="949" spans="1:5" outlineLevel="3">
      <c r="A949" s="18">
        <v>212695</v>
      </c>
      <c r="B949" s="18" t="s">
        <v>2582</v>
      </c>
      <c r="C949" s="19" t="s">
        <v>2583</v>
      </c>
      <c r="D949" s="18" t="s">
        <v>2584</v>
      </c>
      <c r="E949" s="20" t="str">
        <f>HYPERLINK("https://alsi.kz/ru/catalog/montajnoe-oborudovanie/organayzer-dlya-kabelya-dellcable-cover-for-small-form-factorcsutomer-install-325-bdwy/", "https://alsi.kz/ru/catalog/montajnoe-oborudovanie/organayzer-dlya-kabelya-dellcable-cover-for-small-form-factorcsutomer-install-325-bdwy/")</f>
        <v>https://alsi.kz/ru/catalog/montajnoe-oborudovanie/organayzer-dlya-kabelya-dellcable-cover-for-small-form-factorcsutomer-install-325-bdwy/</v>
      </c>
    </row>
    <row r="950" spans="1:5" outlineLevel="2">
      <c r="A950" s="15" t="s">
        <v>2585</v>
      </c>
      <c r="B950" s="16"/>
      <c r="C950" s="16"/>
      <c r="D950" s="17"/>
      <c r="E950" s="14" t="str">
        <f>HYPERLINK("http://alsi.kz/ru/catalog/ustanovochnoe-elektrooborudovanie/", "http://alsi.kz/ru/catalog/ustanovochnoe-elektrooborudovanie/")</f>
        <v>http://alsi.kz/ru/catalog/ustanovochnoe-elektrooborudovanie/</v>
      </c>
    </row>
    <row r="951" spans="1:5" outlineLevel="3">
      <c r="A951" s="18">
        <v>139828</v>
      </c>
      <c r="B951" s="18" t="s">
        <v>2586</v>
      </c>
      <c r="C951" s="19" t="s">
        <v>2587</v>
      </c>
      <c r="D951" s="18" t="s">
        <v>2588</v>
      </c>
      <c r="E951" s="20" t="str">
        <f>HYPERLINK("https://alsi.kz/ru/catalog/ustanovochnoe-elektrooborudovanie/elektricheskiy-razem-legrand-l77254-l77254/", "https://alsi.kz/ru/catalog/ustanovochnoe-elektrooborudovanie/elektricheskiy-razem-legrand-l77254-l77254/")</f>
        <v>https://alsi.kz/ru/catalog/ustanovochnoe-elektrooborudovanie/elektricheskiy-razem-legrand-l77254-l77254/</v>
      </c>
    </row>
    <row r="952" spans="1:5" outlineLevel="2">
      <c r="A952" s="15" t="s">
        <v>2589</v>
      </c>
      <c r="B952" s="16"/>
      <c r="C952" s="16"/>
      <c r="D952" s="17"/>
      <c r="E952" s="14" t="str">
        <f>HYPERLINK("http://alsi.kz/ru/catalog/produkciya-elektrika/", "http://alsi.kz/ru/catalog/produkciya-elektrika/")</f>
        <v>http://alsi.kz/ru/catalog/produkciya-elektrika/</v>
      </c>
    </row>
    <row r="953" spans="1:5" outlineLevel="3">
      <c r="A953" s="18">
        <v>240373</v>
      </c>
      <c r="B953" s="18" t="s">
        <v>2590</v>
      </c>
      <c r="C953" s="19" t="s">
        <v>2591</v>
      </c>
      <c r="D953" s="18" t="s">
        <v>2592</v>
      </c>
      <c r="E953" s="20" t="str">
        <f>HYPERLINK("https://alsi.kz/ru/catalog/produkciya-elektrika/avtomaticheskiy-vyklyuchatel-schneider-electric-a9f89325-a9f89325/", "https://alsi.kz/ru/catalog/produkciya-elektrika/avtomaticheskiy-vyklyuchatel-schneider-electric-a9f89325-a9f89325/")</f>
        <v>https://alsi.kz/ru/catalog/produkciya-elektrika/avtomaticheskiy-vyklyuchatel-schneider-electric-a9f89325-a9f89325/</v>
      </c>
    </row>
    <row r="954" spans="1:5" outlineLevel="3">
      <c r="A954" s="18">
        <v>241204</v>
      </c>
      <c r="B954" s="18" t="s">
        <v>2593</v>
      </c>
      <c r="C954" s="19" t="s">
        <v>2594</v>
      </c>
      <c r="D954" s="18" t="s">
        <v>2595</v>
      </c>
      <c r="E954" s="20" t="str">
        <f>HYPERLINK("https://alsi.kz/ru/catalog/produkciya-elektrika/avtomaticheskiy-vyklyuchatel-schneider-electric-a9f89332-a9f89332/", "https://alsi.kz/ru/catalog/produkciya-elektrika/avtomaticheskiy-vyklyuchatel-schneider-electric-a9f89332-a9f89332/")</f>
        <v>https://alsi.kz/ru/catalog/produkciya-elektrika/avtomaticheskiy-vyklyuchatel-schneider-electric-a9f89332-a9f89332/</v>
      </c>
    </row>
    <row r="955" spans="1:5" outlineLevel="3">
      <c r="A955" s="18">
        <v>241054</v>
      </c>
      <c r="B955" s="18" t="s">
        <v>2596</v>
      </c>
      <c r="C955" s="19" t="s">
        <v>2597</v>
      </c>
      <c r="D955" s="18" t="s">
        <v>2598</v>
      </c>
      <c r="E955" s="20" t="str">
        <f>HYPERLINK("https://alsi.kz/ru/catalog/produkciya-elektrika/avtomaticheskiy-vyklyuchatel-schneider-electric-se-a9f89132-se-a9f89132/", "https://alsi.kz/ru/catalog/produkciya-elektrika/avtomaticheskiy-vyklyuchatel-schneider-electric-se-a9f89132-se-a9f89132/")</f>
        <v>https://alsi.kz/ru/catalog/produkciya-elektrika/avtomaticheskiy-vyklyuchatel-schneider-electric-se-a9f89132-se-a9f89132/</v>
      </c>
    </row>
    <row r="956" spans="1:5" outlineLevel="3">
      <c r="A956" s="18">
        <v>151675</v>
      </c>
      <c r="B956" s="18" t="s">
        <v>2599</v>
      </c>
      <c r="C956" s="19" t="s">
        <v>2600</v>
      </c>
      <c r="D956" s="18" t="s">
        <v>2601</v>
      </c>
      <c r="E956" s="20" t="str">
        <f>HYPERLINK("https://alsi.kz/ru/catalog/produkciya-elektrika/distributivnyy-blok-legrand-l601237-l601237/", "https://alsi.kz/ru/catalog/produkciya-elektrika/distributivnyy-blok-legrand-l601237-l601237/")</f>
        <v>https://alsi.kz/ru/catalog/produkciya-elektrika/distributivnyy-blok-legrand-l601237-l601237/</v>
      </c>
    </row>
    <row r="957" spans="1:5" outlineLevel="3">
      <c r="A957" s="18">
        <v>133979</v>
      </c>
      <c r="B957" s="18" t="s">
        <v>2602</v>
      </c>
      <c r="C957" s="19" t="s">
        <v>2603</v>
      </c>
      <c r="D957" s="18" t="s">
        <v>2604</v>
      </c>
      <c r="E957" s="20" t="str">
        <f>HYPERLINK("https://alsi.kz/ru/catalog/produkciya-elektrika/kabel-samarakabelpvs-31515-mm2-mm-pvs-315/", "https://alsi.kz/ru/catalog/produkciya-elektrika/kabel-samarakabelpvs-31515-mm2-mm-pvs-315/")</f>
        <v>https://alsi.kz/ru/catalog/produkciya-elektrika/kabel-samarakabelpvs-31515-mm2-mm-pvs-315/</v>
      </c>
    </row>
    <row r="958" spans="1:5" outlineLevel="3">
      <c r="A958" s="18">
        <v>159703</v>
      </c>
      <c r="B958" s="18" t="s">
        <v>2605</v>
      </c>
      <c r="C958" s="19" t="s">
        <v>2606</v>
      </c>
      <c r="D958" s="18" t="s">
        <v>2607</v>
      </c>
      <c r="E958" s="20" t="str">
        <f>HYPERLINK("https://alsi.kz/ru/catalog/produkciya-elektrika/korobka-dkc-ksc-11-303-ksn-11-303/", "https://alsi.kz/ru/catalog/produkciya-elektrika/korobka-dkc-ksc-11-303-ksn-11-303/")</f>
        <v>https://alsi.kz/ru/catalog/produkciya-elektrika/korobka-dkc-ksc-11-303-ksn-11-303/</v>
      </c>
    </row>
    <row r="959" spans="1:5" outlineLevel="1">
      <c r="A959" s="11" t="s">
        <v>2608</v>
      </c>
      <c r="B959" s="12"/>
      <c r="C959" s="12"/>
      <c r="D959" s="13"/>
      <c r="E959" s="14" t="str">
        <f>HYPERLINK("http://alsi.kz/ru/catalog/telefony-i-faksy/", "http://alsi.kz/ru/catalog/telefony-i-faksy/")</f>
        <v>http://alsi.kz/ru/catalog/telefony-i-faksy/</v>
      </c>
    </row>
    <row r="960" spans="1:5" outlineLevel="2">
      <c r="A960" s="15" t="s">
        <v>2609</v>
      </c>
      <c r="B960" s="16"/>
      <c r="C960" s="16"/>
      <c r="D960" s="17"/>
      <c r="E960" s="14" t="str">
        <f>HYPERLINK("http://alsi.kz/ru/catalog/provodnye-telefony/", "http://alsi.kz/ru/catalog/provodnye-telefony/")</f>
        <v>http://alsi.kz/ru/catalog/provodnye-telefony/</v>
      </c>
    </row>
    <row r="961" spans="1:5" outlineLevel="3">
      <c r="A961" s="18">
        <v>49449</v>
      </c>
      <c r="B961" s="18" t="s">
        <v>2610</v>
      </c>
      <c r="C961" s="19" t="s">
        <v>2611</v>
      </c>
      <c r="D961" s="18" t="s">
        <v>2612</v>
      </c>
      <c r="E961" s="20" t="str">
        <f>HYPERLINK("https://alsi.kz/ru/catalog/provodnye-telefony/retro-telefon-american-column-phone--1920a-1920a/", "https://alsi.kz/ru/catalog/provodnye-telefony/retro-telefon-american-column-phone--1920a-1920a/")</f>
        <v>https://alsi.kz/ru/catalog/provodnye-telefony/retro-telefon-american-column-phone--1920a-1920a/</v>
      </c>
    </row>
    <row r="962" spans="1:5" outlineLevel="3">
      <c r="A962" s="18">
        <v>49450</v>
      </c>
      <c r="B962" s="18" t="s">
        <v>2613</v>
      </c>
      <c r="C962" s="19" t="s">
        <v>2614</v>
      </c>
      <c r="D962" s="18" t="s">
        <v>2615</v>
      </c>
      <c r="E962" s="20" t="str">
        <f>HYPERLINK("https://alsi.kz/ru/catalog/provodnye-telefony/retro-telefon-deluxe-wooden-wall-phone--1907aw-1907aw/", "https://alsi.kz/ru/catalog/provodnye-telefony/retro-telefon-deluxe-wooden-wall-phone--1907aw-1907aw/")</f>
        <v>https://alsi.kz/ru/catalog/provodnye-telefony/retro-telefon-deluxe-wooden-wall-phone--1907aw-1907aw/</v>
      </c>
    </row>
    <row r="963" spans="1:5" outlineLevel="3">
      <c r="A963" s="18">
        <v>49447</v>
      </c>
      <c r="B963" s="18" t="s">
        <v>2616</v>
      </c>
      <c r="C963" s="19" t="s">
        <v>2617</v>
      </c>
      <c r="D963" s="18" t="s">
        <v>2618</v>
      </c>
      <c r="E963" s="20" t="str">
        <f>HYPERLINK("https://alsi.kz/ru/catalog/provodnye-telefony/retro-telefon-franch-wooden-desk-phone--1920f-1920f/", "https://alsi.kz/ru/catalog/provodnye-telefony/retro-telefon-franch-wooden-desk-phone--1920f-1920f/")</f>
        <v>https://alsi.kz/ru/catalog/provodnye-telefony/retro-telefon-franch-wooden-desk-phone--1920f-1920f/</v>
      </c>
    </row>
    <row r="964" spans="1:5" outlineLevel="3">
      <c r="A964" s="18">
        <v>49448</v>
      </c>
      <c r="B964" s="18" t="s">
        <v>2619</v>
      </c>
      <c r="C964" s="19" t="s">
        <v>2620</v>
      </c>
      <c r="D964" s="18" t="s">
        <v>2621</v>
      </c>
      <c r="E964" s="20" t="str">
        <f>HYPERLINK("https://alsi.kz/ru/catalog/provodnye-telefony/retro-telefon-the-bernita-phone--1904g-1904g/", "https://alsi.kz/ru/catalog/provodnye-telefony/retro-telefon-the-bernita-phone--1904g-1904g/")</f>
        <v>https://alsi.kz/ru/catalog/provodnye-telefony/retro-telefon-the-bernita-phone--1904g-1904g/</v>
      </c>
    </row>
    <row r="965" spans="1:5" outlineLevel="3">
      <c r="A965" s="18">
        <v>49442</v>
      </c>
      <c r="B965" s="18" t="s">
        <v>2622</v>
      </c>
      <c r="C965" s="19" t="s">
        <v>2623</v>
      </c>
      <c r="D965" s="18" t="s">
        <v>2621</v>
      </c>
      <c r="E965" s="20" t="str">
        <f>HYPERLINK("https://alsi.kz/ru/catalog/provodnye-telefony/retro-telefon-the-german-eagle-1899g-1899g/", "https://alsi.kz/ru/catalog/provodnye-telefony/retro-telefon-the-german-eagle-1899g-1899g/")</f>
        <v>https://alsi.kz/ru/catalog/provodnye-telefony/retro-telefon-the-german-eagle-1899g-1899g/</v>
      </c>
    </row>
    <row r="966" spans="1:5" outlineLevel="3">
      <c r="A966" s="18">
        <v>49440</v>
      </c>
      <c r="B966" s="18" t="s">
        <v>2624</v>
      </c>
      <c r="C966" s="19" t="s">
        <v>2625</v>
      </c>
      <c r="D966" s="18" t="s">
        <v>2626</v>
      </c>
      <c r="E966" s="20" t="str">
        <f>HYPERLINK("https://alsi.kz/ru/catalog/provodnye-telefony/retro-telefon-the-jubilee-phone-1901-1901e/", "https://alsi.kz/ru/catalog/provodnye-telefony/retro-telefon-the-jubilee-phone-1901-1901e/")</f>
        <v>https://alsi.kz/ru/catalog/provodnye-telefony/retro-telefon-the-jubilee-phone-1901-1901e/</v>
      </c>
    </row>
    <row r="967" spans="1:5" outlineLevel="3">
      <c r="A967" s="18">
        <v>546</v>
      </c>
      <c r="B967" s="18" t="s">
        <v>2627</v>
      </c>
      <c r="C967" s="19" t="s">
        <v>2628</v>
      </c>
      <c r="D967" s="18" t="s">
        <v>2629</v>
      </c>
      <c r="E967" s="20" t="str">
        <f>HYPERLINK("https://alsi.kz/ru/catalog/provodnye-telefony/-panasonic-kx-t2365/", "https://alsi.kz/ru/catalog/provodnye-telefony/-panasonic-kx-t2365/")</f>
        <v>https://alsi.kz/ru/catalog/provodnye-telefony/-panasonic-kx-t2365/</v>
      </c>
    </row>
    <row r="968" spans="1:5" outlineLevel="2">
      <c r="A968" s="15" t="s">
        <v>2630</v>
      </c>
      <c r="B968" s="16"/>
      <c r="C968" s="16"/>
      <c r="D968" s="17"/>
      <c r="E968" s="14" t="str">
        <f>HYPERLINK("http://alsi.kz/ru/catalog/platy-i-dopolnitelnye-ustroystva/", "http://alsi.kz/ru/catalog/platy-i-dopolnitelnye-ustroystva/")</f>
        <v>http://alsi.kz/ru/catalog/platy-i-dopolnitelnye-ustroystva/</v>
      </c>
    </row>
    <row r="969" spans="1:5" outlineLevel="3">
      <c r="A969" s="18">
        <v>58113</v>
      </c>
      <c r="B969" s="18" t="s">
        <v>2631</v>
      </c>
      <c r="C969" s="19" t="s">
        <v>2632</v>
      </c>
      <c r="D969" s="18" t="s">
        <v>2633</v>
      </c>
      <c r="E969" s="20" t="str">
        <f>HYPERLINK("https://alsi.kz/ru/catalog/platy-i-dopolnitelnye-ustroystva/plata-panasonic-kx-tda3173-kx-tda3173/", "https://alsi.kz/ru/catalog/platy-i-dopolnitelnye-ustroystva/plata-panasonic-kx-tda3173-kx-tda3173/")</f>
        <v>https://alsi.kz/ru/catalog/platy-i-dopolnitelnye-ustroystva/plata-panasonic-kx-tda3173-kx-tda3173/</v>
      </c>
    </row>
    <row r="970" spans="1:5" outlineLevel="3">
      <c r="A970" s="18">
        <v>49730</v>
      </c>
      <c r="B970" s="18" t="s">
        <v>2634</v>
      </c>
      <c r="C970" s="19" t="s">
        <v>2635</v>
      </c>
      <c r="D970" s="18" t="s">
        <v>2636</v>
      </c>
      <c r="E970" s="20" t="str">
        <f>HYPERLINK("https://alsi.kz/ru/catalog/platy-i-dopolnitelnye-ustroystva/plata-rasshireniya-panasonic-kx-tda-0173-kx-tda-0173/", "https://alsi.kz/ru/catalog/platy-i-dopolnitelnye-ustroystva/plata-rasshireniya-panasonic-kx-tda-0173-kx-tda-0173/")</f>
        <v>https://alsi.kz/ru/catalog/platy-i-dopolnitelnye-ustroystva/plata-rasshireniya-panasonic-kx-tda-0173-kx-tda-0173/</v>
      </c>
    </row>
    <row r="971" spans="1:5" outlineLevel="3">
      <c r="A971" s="18">
        <v>43286</v>
      </c>
      <c r="B971" s="18" t="s">
        <v>2637</v>
      </c>
      <c r="C971" s="19" t="s">
        <v>2638</v>
      </c>
      <c r="D971" s="18" t="s">
        <v>2639</v>
      </c>
      <c r="E971" s="20" t="str">
        <f>HYPERLINK("https://alsi.kz/ru/catalog/platy-i-dopolnitelnye-ustroystva/plata-rasshireniya-panasonic-kx-te82483x-kx-te82483x/", "https://alsi.kz/ru/catalog/platy-i-dopolnitelnye-ustroystva/plata-rasshireniya-panasonic-kx-te82483x-kx-te82483x/")</f>
        <v>https://alsi.kz/ru/catalog/platy-i-dopolnitelnye-ustroystva/plata-rasshireniya-panasonic-kx-te82483x-kx-te82483x/</v>
      </c>
    </row>
    <row r="972" spans="1:5" outlineLevel="2">
      <c r="A972" s="15" t="s">
        <v>2640</v>
      </c>
      <c r="B972" s="16"/>
      <c r="C972" s="16"/>
      <c r="D972" s="17"/>
      <c r="E972" s="14" t="str">
        <f>HYPERLINK("http://alsi.kz/ru/catalog/sistemnye-telefony-i-konsoli/", "http://alsi.kz/ru/catalog/sistemnye-telefony-i-konsoli/")</f>
        <v>http://alsi.kz/ru/catalog/sistemnye-telefony-i-konsoli/</v>
      </c>
    </row>
    <row r="973" spans="1:5" outlineLevel="3">
      <c r="A973" s="18">
        <v>180578</v>
      </c>
      <c r="B973" s="18" t="s">
        <v>2641</v>
      </c>
      <c r="C973" s="19" t="s">
        <v>2642</v>
      </c>
      <c r="D973" s="18" t="s">
        <v>2643</v>
      </c>
      <c r="E973" s="20" t="str">
        <f>HYPERLINK("https://alsi.kz/ru/catalog/sistemnye-telefony-i-konsoli/ip--telefon-cisco-cp-8851-k9-cp-8851-k9/", "https://alsi.kz/ru/catalog/sistemnye-telefony-i-konsoli/ip--telefon-cisco-cp-8851-k9-cp-8851-k9/")</f>
        <v>https://alsi.kz/ru/catalog/sistemnye-telefony-i-konsoli/ip--telefon-cisco-cp-8851-k9-cp-8851-k9/</v>
      </c>
    </row>
    <row r="974" spans="1:5" outlineLevel="3">
      <c r="A974" s="18">
        <v>250924</v>
      </c>
      <c r="B974" s="18" t="s">
        <v>2644</v>
      </c>
      <c r="C974" s="19" t="s">
        <v>2645</v>
      </c>
      <c r="D974" s="18" t="s">
        <v>2646</v>
      </c>
      <c r="E974" s="20" t="str">
        <f>HYPERLINK("https://alsi.kz/ru/catalog/sistemnye-telefony-i-konsoli/telefon-poly-ccx-505-business-media-phone-for-microsoft-teams-and-poe-enabled-82z79aa/", "https://alsi.kz/ru/catalog/sistemnye-telefony-i-konsoli/telefon-poly-ccx-505-business-media-phone-for-microsoft-teams-and-poe-enabled-82z79aa/")</f>
        <v>https://alsi.kz/ru/catalog/sistemnye-telefony-i-konsoli/telefon-poly-ccx-505-business-media-phone-for-microsoft-teams-and-poe-enabled-82z79aa/</v>
      </c>
    </row>
    <row r="975" spans="1:5" outlineLevel="1">
      <c r="A975" s="11" t="s">
        <v>2647</v>
      </c>
      <c r="B975" s="12"/>
      <c r="C975" s="12"/>
      <c r="D975" s="13"/>
      <c r="E975" s="14" t="str">
        <f>HYPERLINK("http://alsi.kz/ru/catalog/sotovaya-telefoniya/", "http://alsi.kz/ru/catalog/sotovaya-telefoniya/")</f>
        <v>http://alsi.kz/ru/catalog/sotovaya-telefoniya/</v>
      </c>
    </row>
    <row r="976" spans="1:5" outlineLevel="2">
      <c r="A976" s="15" t="s">
        <v>2648</v>
      </c>
      <c r="B976" s="16"/>
      <c r="C976" s="16"/>
      <c r="D976" s="17"/>
      <c r="E976" s="14" t="str">
        <f>HYPERLINK("http://alsi.kz/ru/catalog/aksessuary-k-sotovym-telefonam/", "http://alsi.kz/ru/catalog/aksessuary-k-sotovym-telefonam/")</f>
        <v>http://alsi.kz/ru/catalog/aksessuary-k-sotovym-telefonam/</v>
      </c>
    </row>
    <row r="977" spans="1:5" outlineLevel="3">
      <c r="A977" s="18">
        <v>244520</v>
      </c>
      <c r="B977" s="18" t="s">
        <v>2649</v>
      </c>
      <c r="C977" s="19" t="s">
        <v>2650</v>
      </c>
      <c r="D977" s="18" t="s">
        <v>2651</v>
      </c>
      <c r="E977" s="20" t="str">
        <f>HYPERLINK("https://alsi.kz/ru/catalog/aksessuary-k-sotovym-telefonam/vneshniy-akkumulyator-dell-targus-100w-usb-c-portable-power-bank-451-bdjd/", "https://alsi.kz/ru/catalog/aksessuary-k-sotovym-telefonam/vneshniy-akkumulyator-dell-targus-100w-usb-c-portable-power-bank-451-bdjd/")</f>
        <v>https://alsi.kz/ru/catalog/aksessuary-k-sotovym-telefonam/vneshniy-akkumulyator-dell-targus-100w-usb-c-portable-power-bank-451-bdjd/</v>
      </c>
    </row>
    <row r="978" spans="1:5" outlineLevel="3">
      <c r="A978" s="18">
        <v>244521</v>
      </c>
      <c r="B978" s="18" t="s">
        <v>2652</v>
      </c>
      <c r="C978" s="19" t="s">
        <v>2653</v>
      </c>
      <c r="D978" s="18" t="s">
        <v>2654</v>
      </c>
      <c r="E978" s="20" t="str">
        <f>HYPERLINK("https://alsi.kz/ru/catalog/aksessuary-k-sotovym-telefonam/vneshniy-akkumulyator-dell-targus-140w-usb-c-portable-power-bank-451-bdjg/", "https://alsi.kz/ru/catalog/aksessuary-k-sotovym-telefonam/vneshniy-akkumulyator-dell-targus-140w-usb-c-portable-power-bank-451-bdjg/")</f>
        <v>https://alsi.kz/ru/catalog/aksessuary-k-sotovym-telefonam/vneshniy-akkumulyator-dell-targus-140w-usb-c-portable-power-bank-451-bdjg/</v>
      </c>
    </row>
    <row r="979" spans="1:5" outlineLevel="3">
      <c r="A979" s="18">
        <v>230687</v>
      </c>
      <c r="B979" s="18" t="s">
        <v>2655</v>
      </c>
      <c r="C979" s="19" t="s">
        <v>2656</v>
      </c>
      <c r="D979" s="18" t="s">
        <v>2657</v>
      </c>
      <c r="E979" s="20" t="str">
        <f>HYPERLINK("https://alsi.kz/ru/catalog/aksessuary-k-sotovym-telefonam/zashchitnoe-steklo-steklo-dlya-iphone-13-glass13/", "https://alsi.kz/ru/catalog/aksessuary-k-sotovym-telefonam/zashchitnoe-steklo-steklo-dlya-iphone-13-glass13/")</f>
        <v>https://alsi.kz/ru/catalog/aksessuary-k-sotovym-telefonam/zashchitnoe-steklo-steklo-dlya-iphone-13-glass13/</v>
      </c>
    </row>
    <row r="980" spans="1:5" outlineLevel="3">
      <c r="A980" s="18">
        <v>139556</v>
      </c>
      <c r="B980" s="18" t="s">
        <v>2658</v>
      </c>
      <c r="C980" s="19" t="s">
        <v>2659</v>
      </c>
      <c r="D980" s="18" t="s">
        <v>2660</v>
      </c>
      <c r="E980" s="20" t="str">
        <f>HYPERLINK("https://alsi.kz/ru/catalog/aksessuary-k-sotovym-telefonam/chehol-df-sbattery-02-black-3200ma-sbattery-02bl/", "https://alsi.kz/ru/catalog/aksessuary-k-sotovym-telefonam/chehol-df-sbattery-02-black-3200ma-sbattery-02bl/")</f>
        <v>https://alsi.kz/ru/catalog/aksessuary-k-sotovym-telefonam/chehol-df-sbattery-02-black-3200ma-sbattery-02bl/</v>
      </c>
    </row>
    <row r="981" spans="1:5" outlineLevel="1">
      <c r="A981" s="11" t="s">
        <v>2661</v>
      </c>
      <c r="B981" s="12"/>
      <c r="C981" s="12"/>
      <c r="D981" s="13"/>
      <c r="E981" s="14" t="str">
        <f>HYPERLINK("http://alsi.kz/ru/catalog/drony-i-aksessuary/", "http://alsi.kz/ru/catalog/drony-i-aksessuary/")</f>
        <v>http://alsi.kz/ru/catalog/drony-i-aksessuary/</v>
      </c>
    </row>
    <row r="982" spans="1:5" outlineLevel="2">
      <c r="A982" s="15" t="s">
        <v>2662</v>
      </c>
      <c r="B982" s="16"/>
      <c r="C982" s="16"/>
      <c r="D982" s="17"/>
      <c r="E982" s="14" t="str">
        <f>HYPERLINK("http://alsi.kz/ru/catalog/aksessuary/", "http://alsi.kz/ru/catalog/aksessuary/")</f>
        <v>http://alsi.kz/ru/catalog/aksessuary/</v>
      </c>
    </row>
    <row r="983" spans="1:5" outlineLevel="3">
      <c r="A983" s="18">
        <v>222590</v>
      </c>
      <c r="B983" s="18" t="s">
        <v>2663</v>
      </c>
      <c r="C983" s="19" t="s">
        <v>2664</v>
      </c>
      <c r="D983" s="18" t="s">
        <v>2665</v>
      </c>
      <c r="E983" s="20" t="str">
        <f>HYPERLINK("https://alsi.kz/ru/catalog/aksessuary/distancionnoe-upravlenie-dji-gl300k-gl300k/", "https://alsi.kz/ru/catalog/aksessuary/distancionnoe-upravlenie-dji-gl300k-gl300k/")</f>
        <v>https://alsi.kz/ru/catalog/aksessuary/distancionnoe-upravlenie-dji-gl300k-gl300k/</v>
      </c>
    </row>
    <row r="984" spans="1:5" outlineLevel="1">
      <c r="A984" s="11" t="s">
        <v>2666</v>
      </c>
      <c r="B984" s="12"/>
      <c r="C984" s="12"/>
      <c r="D984" s="13"/>
      <c r="E984" s="14" t="str">
        <f>HYPERLINK("http://alsi.kz/ru/catalog/gps/", "http://alsi.kz/ru/catalog/gps/")</f>
        <v>http://alsi.kz/ru/catalog/gps/</v>
      </c>
    </row>
    <row r="985" spans="1:5" outlineLevel="2">
      <c r="A985" s="15" t="s">
        <v>2667</v>
      </c>
      <c r="B985" s="16"/>
      <c r="C985" s="16"/>
      <c r="D985" s="17"/>
      <c r="E985" s="14" t="str">
        <f>HYPERLINK("http://alsi.kz/ru/catalog/gps-trekery/", "http://alsi.kz/ru/catalog/gps-trekery/")</f>
        <v>http://alsi.kz/ru/catalog/gps-trekery/</v>
      </c>
    </row>
    <row r="986" spans="1:5" outlineLevel="3">
      <c r="A986" s="18">
        <v>223188</v>
      </c>
      <c r="B986" s="18" t="s">
        <v>2668</v>
      </c>
      <c r="C986" s="19" t="s">
        <v>2669</v>
      </c>
      <c r="D986" s="18" t="s">
        <v>2670</v>
      </c>
      <c r="E986" s="20" t="str">
        <f>HYPERLINK("https://alsi.kz/ru/catalog/gps-trekery/gps-navigator-garminmontana-700-010-02133-01/", "https://alsi.kz/ru/catalog/gps-trekery/gps-navigator-garminmontana-700-010-02133-01/")</f>
        <v>https://alsi.kz/ru/catalog/gps-trekery/gps-navigator-garminmontana-700-010-02133-01/</v>
      </c>
    </row>
    <row r="987" spans="1:5">
      <c r="A987" s="8" t="s">
        <v>2671</v>
      </c>
      <c r="B987" s="9"/>
      <c r="C987" s="9"/>
      <c r="D987" s="9"/>
      <c r="E987" s="10"/>
    </row>
    <row r="988" spans="1:5" outlineLevel="1">
      <c r="A988" s="11" t="s">
        <v>2672</v>
      </c>
      <c r="B988" s="12"/>
      <c r="C988" s="12"/>
      <c r="D988" s="13"/>
      <c r="E988" s="14" t="str">
        <f>HYPERLINK("http://alsi.kz/ru/catalog/radiostancii/", "http://alsi.kz/ru/catalog/radiostancii/")</f>
        <v>http://alsi.kz/ru/catalog/radiostancii/</v>
      </c>
    </row>
    <row r="989" spans="1:5" outlineLevel="2">
      <c r="A989" s="15" t="s">
        <v>2673</v>
      </c>
      <c r="B989" s="16"/>
      <c r="C989" s="16"/>
      <c r="D989" s="17"/>
      <c r="E989" s="14" t="str">
        <f>HYPERLINK("http://alsi.kz/ru/catalog/avtomobilnye-radiostancii-6y7/", "http://alsi.kz/ru/catalog/avtomobilnye-radiostancii-6y7/")</f>
        <v>http://alsi.kz/ru/catalog/avtomobilnye-radiostancii-6y7/</v>
      </c>
    </row>
    <row r="990" spans="1:5" outlineLevel="3">
      <c r="A990" s="18" t="s">
        <v>2674</v>
      </c>
      <c r="B990" s="18">
        <v>85338</v>
      </c>
      <c r="C990" s="19" t="s">
        <v>2675</v>
      </c>
      <c r="D990" s="18" t="s">
        <v>2676</v>
      </c>
      <c r="E990" s="20" t="str">
        <f>HYPERLINK("https://alsi.kz/ru/catalog/avtomobilnye-radiostancii-6y7/raciya-icom-ic-f6013h-400-470mgc-8-kan-50-vt-bez-displeya-85338/", "https://alsi.kz/ru/catalog/avtomobilnye-radiostancii-6y7/raciya-icom-ic-f6013h-400-470mgc-8-kan-50-vt-bez-displeya-85338/")</f>
        <v>https://alsi.kz/ru/catalog/avtomobilnye-radiostancii-6y7/raciya-icom-ic-f6013h-400-470mgc-8-kan-50-vt-bez-displeya-85338/</v>
      </c>
    </row>
    <row r="991" spans="1:5" outlineLevel="3">
      <c r="A991" s="18" t="s">
        <v>2677</v>
      </c>
      <c r="B991" s="18">
        <v>86009</v>
      </c>
      <c r="C991" s="19" t="s">
        <v>2678</v>
      </c>
      <c r="D991" s="18" t="s">
        <v>2679</v>
      </c>
      <c r="E991" s="20" t="str">
        <f>HYPERLINK("https://alsi.kz/ru/catalog/avtomobilnye-radiostancii-6y7/raciya-hytera-hm655-400-470mgc-512-kan-45vt-bez-gps-dmr-tier-ii-analogue-roaming-86009/", "https://alsi.kz/ru/catalog/avtomobilnye-radiostancii-6y7/raciya-hytera-hm655-400-470mgc-512-kan-45vt-bez-gps-dmr-tier-ii-analogue-roaming-86009/")</f>
        <v>https://alsi.kz/ru/catalog/avtomobilnye-radiostancii-6y7/raciya-hytera-hm655-400-470mgc-512-kan-45vt-bez-gps-dmr-tier-ii-analogue-roaming-86009/</v>
      </c>
    </row>
    <row r="992" spans="1:5" outlineLevel="3">
      <c r="A992" s="18" t="s">
        <v>2680</v>
      </c>
      <c r="B992" s="18">
        <v>86315</v>
      </c>
      <c r="C992" s="19" t="s">
        <v>2681</v>
      </c>
      <c r="D992" s="18" t="s">
        <v>2682</v>
      </c>
      <c r="E992" s="20" t="str">
        <f>HYPERLINK("https://alsi.kz/ru/catalog/avtomobilnye-radiostancii-6y7/raciya-hytera-hm685-400-470mgc-512-kan-45vt-bez-gps-dmr-tier-ii-analogue-roaming-displey-mik/", "https://alsi.kz/ru/catalog/avtomobilnye-radiostancii-6y7/raciya-hytera-hm685-400-470mgc-512-kan-45vt-bez-gps-dmr-tier-ii-analogue-roaming-displey-mik/")</f>
        <v>https://alsi.kz/ru/catalog/avtomobilnye-radiostancii-6y7/raciya-hytera-hm685-400-470mgc-512-kan-45vt-bez-gps-dmr-tier-ii-analogue-roaming-displey-mik/</v>
      </c>
    </row>
    <row r="993" spans="1:5" outlineLevel="3">
      <c r="A993" s="18" t="s">
        <v>2683</v>
      </c>
      <c r="B993" s="18">
        <v>86316</v>
      </c>
      <c r="C993" s="19" t="s">
        <v>2684</v>
      </c>
      <c r="D993" s="18" t="s">
        <v>2685</v>
      </c>
      <c r="E993" s="20" t="str">
        <f>HYPERLINK("https://alsi.kz/ru/catalog/avtomobilnye-radiostancii-6y7/raciya-hytera-hm685-400-470mgc-512-kan-25vt-bez-gps-dmr-tier-ii-analogue-roaming-displey-mik/", "https://alsi.kz/ru/catalog/avtomobilnye-radiostancii-6y7/raciya-hytera-hm685-400-470mgc-512-kan-25vt-bez-gps-dmr-tier-ii-analogue-roaming-displey-mik/")</f>
        <v>https://alsi.kz/ru/catalog/avtomobilnye-radiostancii-6y7/raciya-hytera-hm685-400-470mgc-512-kan-25vt-bez-gps-dmr-tier-ii-analogue-roaming-displey-mik/</v>
      </c>
    </row>
    <row r="994" spans="1:5" outlineLevel="3">
      <c r="A994" s="18" t="s">
        <v>2686</v>
      </c>
      <c r="B994" s="18">
        <v>84324</v>
      </c>
      <c r="C994" s="19" t="s">
        <v>2687</v>
      </c>
      <c r="D994" s="18" t="s">
        <v>2688</v>
      </c>
      <c r="E994" s="20" t="str">
        <f>HYPERLINK("https://alsi.kz/ru/catalog/avtomobilnye-radiostancii-6y7/radiostanciya-hytera-md-615-84324/", "https://alsi.kz/ru/catalog/avtomobilnye-radiostancii-6y7/radiostanciya-hytera-md-615-84324/")</f>
        <v>https://alsi.kz/ru/catalog/avtomobilnye-radiostancii-6y7/radiostanciya-hytera-md-615-84324/</v>
      </c>
    </row>
    <row r="995" spans="1:5" outlineLevel="3">
      <c r="A995" s="18" t="s">
        <v>2689</v>
      </c>
      <c r="B995" s="18">
        <v>79806</v>
      </c>
      <c r="C995" s="19" t="s">
        <v>2690</v>
      </c>
      <c r="D995" s="18" t="s">
        <v>2691</v>
      </c>
      <c r="E995" s="20" t="str">
        <f>HYPERLINK("https://alsi.kz/ru/catalog/avtomobilnye-radiostancii-6y7/radiostanciya-hytera-md-785-79806/", "https://alsi.kz/ru/catalog/avtomobilnye-radiostancii-6y7/radiostanciya-hytera-md-785-79806/")</f>
        <v>https://alsi.kz/ru/catalog/avtomobilnye-radiostancii-6y7/radiostanciya-hytera-md-785-79806/</v>
      </c>
    </row>
    <row r="996" spans="1:5" outlineLevel="3">
      <c r="A996" s="18" t="s">
        <v>2692</v>
      </c>
      <c r="B996" s="18">
        <v>84520</v>
      </c>
      <c r="C996" s="19" t="s">
        <v>2693</v>
      </c>
      <c r="D996" s="18" t="s">
        <v>2694</v>
      </c>
      <c r="E996" s="20" t="str">
        <f>HYPERLINK("https://alsi.kz/ru/catalog/avtomobilnye-radiostancii-6y7/radiostanciya-hytera-md-785gh-84520/", "https://alsi.kz/ru/catalog/avtomobilnye-radiostancii-6y7/radiostanciya-hytera-md-785gh-84520/")</f>
        <v>https://alsi.kz/ru/catalog/avtomobilnye-radiostancii-6y7/radiostanciya-hytera-md-785gh-84520/</v>
      </c>
    </row>
    <row r="997" spans="1:5" outlineLevel="3">
      <c r="A997" s="18" t="s">
        <v>2695</v>
      </c>
      <c r="B997" s="18">
        <v>79908</v>
      </c>
      <c r="C997" s="19" t="s">
        <v>2696</v>
      </c>
      <c r="D997" s="18" t="s">
        <v>2697</v>
      </c>
      <c r="E997" s="20" t="str">
        <f>HYPERLINK("https://alsi.kz/ru/catalog/avtomobilnye-radiostancii-6y7/raciya-icom-ic-f5013h-136-174mgc-8-kan-50-vt-bez-displeya-79908/", "https://alsi.kz/ru/catalog/avtomobilnye-radiostancii-6y7/raciya-icom-ic-f5013h-136-174mgc-8-kan-50-vt-bez-displeya-79908/")</f>
        <v>https://alsi.kz/ru/catalog/avtomobilnye-radiostancii-6y7/raciya-icom-ic-f5013h-136-174mgc-8-kan-50-vt-bez-displeya-79908/</v>
      </c>
    </row>
    <row r="998" spans="1:5" outlineLevel="3">
      <c r="A998" s="18" t="s">
        <v>2698</v>
      </c>
      <c r="B998" s="18">
        <v>79911</v>
      </c>
      <c r="C998" s="19" t="s">
        <v>2699</v>
      </c>
      <c r="D998" s="18" t="s">
        <v>2700</v>
      </c>
      <c r="E998" s="20" t="str">
        <f>HYPERLINK("https://alsi.kz/ru/catalog/avtomobilnye-radiostancii-6y7/raciya-icom-ic-f5026-146-174mgc-128-kan-25-vt-79911/", "https://alsi.kz/ru/catalog/avtomobilnye-radiostancii-6y7/raciya-icom-ic-f5026-146-174mgc-128-kan-25-vt-79911/")</f>
        <v>https://alsi.kz/ru/catalog/avtomobilnye-radiostancii-6y7/raciya-icom-ic-f5026-146-174mgc-128-kan-25-vt-79911/</v>
      </c>
    </row>
    <row r="999" spans="1:5" outlineLevel="3">
      <c r="A999" s="18" t="s">
        <v>2701</v>
      </c>
      <c r="B999" s="18">
        <v>79909</v>
      </c>
      <c r="C999" s="19" t="s">
        <v>2702</v>
      </c>
      <c r="D999" s="18" t="s">
        <v>2703</v>
      </c>
      <c r="E999" s="20" t="str">
        <f>HYPERLINK("https://alsi.kz/ru/catalog/avtomobilnye-radiostancii-6y7/raciya-icom-ic-f6013h-400-470mgc-8-kan-50-vt-bez-displeya-79909/", "https://alsi.kz/ru/catalog/avtomobilnye-radiostancii-6y7/raciya-icom-ic-f6013h-400-470mgc-8-kan-50-vt-bez-displeya-79909/")</f>
        <v>https://alsi.kz/ru/catalog/avtomobilnye-radiostancii-6y7/raciya-icom-ic-f6013h-400-470mgc-8-kan-50-vt-bez-displeya-79909/</v>
      </c>
    </row>
    <row r="1000" spans="1:5" outlineLevel="3">
      <c r="A1000" s="18" t="s">
        <v>2704</v>
      </c>
      <c r="B1000" s="18">
        <v>81856</v>
      </c>
      <c r="C1000" s="19" t="s">
        <v>2705</v>
      </c>
      <c r="D1000" s="18" t="s">
        <v>2706</v>
      </c>
      <c r="E1000" s="20" t="str">
        <f>HYPERLINK("https://alsi.kz/ru/catalog/avtomobilnye-radiostancii-6y7/raciya-motorola-dm1400-136-174mgc-45vt-16kan-analogovaya-81856/", "https://alsi.kz/ru/catalog/avtomobilnye-radiostancii-6y7/raciya-motorola-dm1400-136-174mgc-45vt-16kan-analogovaya-81856/")</f>
        <v>https://alsi.kz/ru/catalog/avtomobilnye-radiostancii-6y7/raciya-motorola-dm1400-136-174mgc-45vt-16kan-analogovaya-81856/</v>
      </c>
    </row>
    <row r="1001" spans="1:5" outlineLevel="3">
      <c r="A1001" s="18" t="s">
        <v>2707</v>
      </c>
      <c r="B1001" s="18">
        <v>81857</v>
      </c>
      <c r="C1001" s="19" t="s">
        <v>2708</v>
      </c>
      <c r="D1001" s="18" t="s">
        <v>2709</v>
      </c>
      <c r="E1001" s="20" t="str">
        <f>HYPERLINK("https://alsi.kz/ru/catalog/avtomobilnye-radiostancii-6y7/raciya-motorola-dm1400-403-470mgc-25vt-16kan-analogovaya-81857/", "https://alsi.kz/ru/catalog/avtomobilnye-radiostancii-6y7/raciya-motorola-dm1400-403-470mgc-25vt-16kan-analogovaya-81857/")</f>
        <v>https://alsi.kz/ru/catalog/avtomobilnye-radiostancii-6y7/raciya-motorola-dm1400-403-470mgc-25vt-16kan-analogovaya-81857/</v>
      </c>
    </row>
    <row r="1002" spans="1:5" outlineLevel="3">
      <c r="A1002" s="18" t="s">
        <v>2710</v>
      </c>
      <c r="B1002" s="18">
        <v>83979</v>
      </c>
      <c r="C1002" s="19" t="s">
        <v>2711</v>
      </c>
      <c r="D1002" s="18" t="s">
        <v>2712</v>
      </c>
      <c r="E1002" s="20" t="str">
        <f>HYPERLINK("https://alsi.kz/ru/catalog/avtomobilnye-radiostancii-6y7/raciya-motorola-dm2600-403-470mgc-40vt-256-kan-cifroanalogovaya-83979/", "https://alsi.kz/ru/catalog/avtomobilnye-radiostancii-6y7/raciya-motorola-dm2600-403-470mgc-40vt-256-kan-cifroanalogovaya-83979/")</f>
        <v>https://alsi.kz/ru/catalog/avtomobilnye-radiostancii-6y7/raciya-motorola-dm2600-403-470mgc-40vt-256-kan-cifroanalogovaya-83979/</v>
      </c>
    </row>
    <row r="1003" spans="1:5" outlineLevel="3">
      <c r="A1003" s="18" t="s">
        <v>2713</v>
      </c>
      <c r="B1003" s="18">
        <v>63773</v>
      </c>
      <c r="C1003" s="19" t="s">
        <v>2714</v>
      </c>
      <c r="D1003" s="18" t="s">
        <v>2712</v>
      </c>
      <c r="E1003" s="20" t="str">
        <f>HYPERLINK("https://alsi.kz/ru/catalog/avtomobilnye-radiostancii-6y7/raciya-motorola-dm3400-136-174mgc-25-45vt-32kan-63773/", "https://alsi.kz/ru/catalog/avtomobilnye-radiostancii-6y7/raciya-motorola-dm3400-136-174mgc-25-45vt-32kan-63773/")</f>
        <v>https://alsi.kz/ru/catalog/avtomobilnye-radiostancii-6y7/raciya-motorola-dm3400-136-174mgc-25-45vt-32kan-63773/</v>
      </c>
    </row>
    <row r="1004" spans="1:5" outlineLevel="2">
      <c r="A1004" s="15" t="s">
        <v>2715</v>
      </c>
      <c r="B1004" s="16"/>
      <c r="C1004" s="16"/>
      <c r="D1004" s="17"/>
      <c r="E1004" s="14" t="str">
        <f>HYPERLINK("http://alsi.kz/ru/catalog/nosimye-radiostancii-xkb/", "http://alsi.kz/ru/catalog/nosimye-radiostancii-xkb/")</f>
        <v>http://alsi.kz/ru/catalog/nosimye-radiostancii-xkb/</v>
      </c>
    </row>
    <row r="1005" spans="1:5" outlineLevel="3">
      <c r="A1005" s="18" t="s">
        <v>2716</v>
      </c>
      <c r="B1005" s="18">
        <v>82675</v>
      </c>
      <c r="C1005" s="19" t="s">
        <v>2717</v>
      </c>
      <c r="D1005" s="18" t="s">
        <v>2718</v>
      </c>
      <c r="E1005" s="20" t="str">
        <f>HYPERLINK("https://alsi.kz/ru/catalog/nosimye-radiostancii-xkb/radiostanciya-hytera-pd-415-82675/", "https://alsi.kz/ru/catalog/nosimye-radiostancii-xkb/radiostanciya-hytera-pd-415-82675/")</f>
        <v>https://alsi.kz/ru/catalog/nosimye-radiostancii-xkb/radiostanciya-hytera-pd-415-82675/</v>
      </c>
    </row>
    <row r="1006" spans="1:5" outlineLevel="3">
      <c r="A1006" s="18" t="s">
        <v>2719</v>
      </c>
      <c r="B1006" s="18">
        <v>82409</v>
      </c>
      <c r="C1006" s="19" t="s">
        <v>2720</v>
      </c>
      <c r="D1006" s="18" t="s">
        <v>2721</v>
      </c>
      <c r="E1006" s="20" t="str">
        <f>HYPERLINK("https://alsi.kz/ru/catalog/nosimye-radiostancii-xkb/raciya-fdc-fd-850-plus-400-470-mgc-82409/", "https://alsi.kz/ru/catalog/nosimye-radiostancii-xkb/raciya-fdc-fd-850-plus-400-470-mgc-82409/")</f>
        <v>https://alsi.kz/ru/catalog/nosimye-radiostancii-xkb/raciya-fdc-fd-850-plus-400-470-mgc-82409/</v>
      </c>
    </row>
    <row r="1007" spans="1:5" outlineLevel="3">
      <c r="A1007" s="18" t="s">
        <v>2722</v>
      </c>
      <c r="B1007" s="18">
        <v>86420</v>
      </c>
      <c r="C1007" s="19" t="s">
        <v>2723</v>
      </c>
      <c r="D1007" s="18" t="s">
        <v>2724</v>
      </c>
      <c r="E1007" s="20" t="str">
        <f>HYPERLINK("https://alsi.kz/ru/catalog/nosimye-radiostancii-xkb/raciya-hyt-tc-508-146-174-mgc-16kan-5vt-li-ion-1650-mach-zu-86420/", "https://alsi.kz/ru/catalog/nosimye-radiostancii-xkb/raciya-hyt-tc-508-146-174-mgc-16kan-5vt-li-ion-1650-mach-zu-86420/")</f>
        <v>https://alsi.kz/ru/catalog/nosimye-radiostancii-xkb/raciya-hyt-tc-508-146-174-mgc-16kan-5vt-li-ion-1650-mach-zu-86420/</v>
      </c>
    </row>
    <row r="1008" spans="1:5" outlineLevel="3">
      <c r="A1008" s="18" t="s">
        <v>2725</v>
      </c>
      <c r="B1008" s="18">
        <v>64435</v>
      </c>
      <c r="C1008" s="19" t="s">
        <v>2726</v>
      </c>
      <c r="D1008" s="18" t="s">
        <v>2727</v>
      </c>
      <c r="E1008" s="20" t="str">
        <f>HYPERLINK("https://alsi.kz/ru/catalog/nosimye-radiostancii-xkb/raciya-hyt-tc-518-136-174-mgc-16-kan-5vt-li-ion-1300-mach-antenna-146-174-mgc-uskorennoe-zu-/", "https://alsi.kz/ru/catalog/nosimye-radiostancii-xkb/raciya-hyt-tc-518-136-174-mgc-16-kan-5vt-li-ion-1300-mach-antenna-146-174-mgc-uskorennoe-zu-/")</f>
        <v>https://alsi.kz/ru/catalog/nosimye-radiostancii-xkb/raciya-hyt-tc-518-136-174-mgc-16-kan-5vt-li-ion-1300-mach-antenna-146-174-mgc-uskorennoe-zu-/</v>
      </c>
    </row>
    <row r="1009" spans="1:5" outlineLevel="3">
      <c r="A1009" s="18" t="s">
        <v>2728</v>
      </c>
      <c r="B1009" s="18">
        <v>67400</v>
      </c>
      <c r="C1009" s="19" t="s">
        <v>2729</v>
      </c>
      <c r="D1009" s="18" t="s">
        <v>2730</v>
      </c>
      <c r="E1009" s="20" t="str">
        <f>HYPERLINK("https://alsi.kz/ru/catalog/nosimye-radiostancii-xkb/raciya-hyt-tc-610-420-450mgc-ip66-16-kan-5vt-li-ion-1200mach-individualnoe-uskorennoe-zu-6740/", "https://alsi.kz/ru/catalog/nosimye-radiostancii-xkb/raciya-hyt-tc-610-420-450mgc-ip66-16-kan-5vt-li-ion-1200mach-individualnoe-uskorennoe-zu-6740/")</f>
        <v>https://alsi.kz/ru/catalog/nosimye-radiostancii-xkb/raciya-hyt-tc-610-420-450mgc-ip66-16-kan-5vt-li-ion-1200mach-individualnoe-uskorennoe-zu-6740/</v>
      </c>
    </row>
    <row r="1010" spans="1:5" outlineLevel="3">
      <c r="A1010" s="18" t="s">
        <v>2731</v>
      </c>
      <c r="B1010" s="18">
        <v>85585</v>
      </c>
      <c r="C1010" s="19" t="s">
        <v>2732</v>
      </c>
      <c r="D1010" s="18" t="s">
        <v>2733</v>
      </c>
      <c r="E1010" s="20" t="str">
        <f>HYPERLINK("https://alsi.kz/ru/catalog/nosimye-radiostancii-xkb/raciya-hytera-ap515-136-174mgc-32kan-5vt-bp4010-li-pol-4000-mach-antenna-146-174mgc-usb-adap/", "https://alsi.kz/ru/catalog/nosimye-radiostancii-xkb/raciya-hytera-ap515-136-174mgc-32kan-5vt-bp4010-li-pol-4000-mach-antenna-146-174mgc-usb-adap/")</f>
        <v>https://alsi.kz/ru/catalog/nosimye-radiostancii-xkb/raciya-hytera-ap515-136-174mgc-32kan-5vt-bp4010-li-pol-4000-mach-antenna-146-174mgc-usb-adap/</v>
      </c>
    </row>
    <row r="1011" spans="1:5" outlineLevel="3">
      <c r="A1011" s="18" t="s">
        <v>2734</v>
      </c>
      <c r="B1011" s="18">
        <v>85586</v>
      </c>
      <c r="C1011" s="19" t="s">
        <v>2735</v>
      </c>
      <c r="D1011" s="18" t="s">
        <v>2733</v>
      </c>
      <c r="E1011" s="20" t="str">
        <f>HYPERLINK("https://alsi.kz/ru/catalog/nosimye-radiostancii-xkb/raciya-hytera-ap515-400-470mgc-32kan-4vt-bp4010-li-pol-4000-mach-antenna-400-470mgc-usb-adap/", "https://alsi.kz/ru/catalog/nosimye-radiostancii-xkb/raciya-hytera-ap515-400-470mgc-32kan-4vt-bp4010-li-pol-4000-mach-antenna-400-470mgc-usb-adap/")</f>
        <v>https://alsi.kz/ru/catalog/nosimye-radiostancii-xkb/raciya-hytera-ap515-400-470mgc-32kan-4vt-bp4010-li-pol-4000-mach-antenna-400-470mgc-usb-adap/</v>
      </c>
    </row>
    <row r="1012" spans="1:5" outlineLevel="3">
      <c r="A1012" s="18" t="s">
        <v>2736</v>
      </c>
      <c r="B1012" s="18">
        <v>83128</v>
      </c>
      <c r="C1012" s="19" t="s">
        <v>2737</v>
      </c>
      <c r="D1012" s="18" t="s">
        <v>2738</v>
      </c>
      <c r="E1012" s="20" t="str">
        <f>HYPERLINK("https://alsi.kz/ru/catalog/nosimye-radiostancii-xkb/raciya-hytera-bd-505-146-174mgc-48kan-5vt-dmr-tier-iianalogue-83128/", "https://alsi.kz/ru/catalog/nosimye-radiostancii-xkb/raciya-hytera-bd-505-146-174mgc-48kan-5vt-dmr-tier-iianalogue-83128/")</f>
        <v>https://alsi.kz/ru/catalog/nosimye-radiostancii-xkb/raciya-hytera-bd-505-146-174mgc-48kan-5vt-dmr-tier-iianalogue-83128/</v>
      </c>
    </row>
    <row r="1013" spans="1:5" outlineLevel="3">
      <c r="A1013" s="18" t="s">
        <v>2739</v>
      </c>
      <c r="B1013" s="18">
        <v>83127</v>
      </c>
      <c r="C1013" s="19" t="s">
        <v>2740</v>
      </c>
      <c r="D1013" s="18" t="s">
        <v>2741</v>
      </c>
      <c r="E1013" s="20" t="str">
        <f>HYPERLINK("https://alsi.kz/ru/catalog/nosimye-radiostancii-xkb/raciya-hytera-bd-505-400-470mgc-48kan-4vt-dmr-tier-iianalogue-83127/", "https://alsi.kz/ru/catalog/nosimye-radiostancii-xkb/raciya-hytera-bd-505-400-470mgc-48kan-4vt-dmr-tier-iianalogue-83127/")</f>
        <v>https://alsi.kz/ru/catalog/nosimye-radiostancii-xkb/raciya-hytera-bd-505-400-470mgc-48kan-4vt-dmr-tier-iianalogue-83127/</v>
      </c>
    </row>
    <row r="1014" spans="1:5" outlineLevel="3">
      <c r="A1014" s="18" t="s">
        <v>2742</v>
      </c>
      <c r="B1014" s="18">
        <v>86524</v>
      </c>
      <c r="C1014" s="19" t="s">
        <v>2743</v>
      </c>
      <c r="D1014" s="18" t="s">
        <v>2744</v>
      </c>
      <c r="E1014" s="20" t="str">
        <f>HYPERLINK("https://alsi.kz/ru/catalog/nosimye-radiostancii-xkb/raciya-hytera-bd-505-400-470mgc-48kan-4vt-dmr-tier-iianalogue-bl2018-li-ion-2000mach-zu-865/", "https://alsi.kz/ru/catalog/nosimye-radiostancii-xkb/raciya-hytera-bd-505-400-470mgc-48kan-4vt-dmr-tier-iianalogue-bl2018-li-ion-2000mach-zu-865/")</f>
        <v>https://alsi.kz/ru/catalog/nosimye-radiostancii-xkb/raciya-hytera-bd-505-400-470mgc-48kan-4vt-dmr-tier-iianalogue-bl2018-li-ion-2000mach-zu-865/</v>
      </c>
    </row>
    <row r="1015" spans="1:5" outlineLevel="3">
      <c r="A1015" s="18" t="s">
        <v>2745</v>
      </c>
      <c r="B1015" s="18">
        <v>85328</v>
      </c>
      <c r="C1015" s="19" t="s">
        <v>2746</v>
      </c>
      <c r="D1015" s="18" t="s">
        <v>2747</v>
      </c>
      <c r="E1015" s="20" t="str">
        <f>HYPERLINK("https://alsi.kz/ru/catalog/nosimye-radiostancii-xkb/raciya-hytera-bd-615-136-174mgc-ip66-48kan-5vt-dmr-tier-iianalogue-li-ion-1500-mach-antenna-1/", "https://alsi.kz/ru/catalog/nosimye-radiostancii-xkb/raciya-hytera-bd-615-136-174mgc-ip66-48kan-5vt-dmr-tier-iianalogue-li-ion-1500-mach-antenna-1/")</f>
        <v>https://alsi.kz/ru/catalog/nosimye-radiostancii-xkb/raciya-hytera-bd-615-136-174mgc-ip66-48kan-5vt-dmr-tier-iianalogue-li-ion-1500-mach-antenna-1/</v>
      </c>
    </row>
    <row r="1016" spans="1:5" outlineLevel="3">
      <c r="A1016" s="18" t="s">
        <v>2748</v>
      </c>
      <c r="B1016" s="18">
        <v>85327</v>
      </c>
      <c r="C1016" s="19" t="s">
        <v>2749</v>
      </c>
      <c r="D1016" s="18" t="s">
        <v>2747</v>
      </c>
      <c r="E1016" s="20" t="str">
        <f>HYPERLINK("https://alsi.kz/ru/catalog/nosimye-radiostancii-xkb/raciya-hytera-bd-615-400-470mgc-ip66-48kan-4vt-dmr-tier-iianalogue-85327/", "https://alsi.kz/ru/catalog/nosimye-radiostancii-xkb/raciya-hytera-bd-615-400-470mgc-ip66-48kan-4vt-dmr-tier-iianalogue-85327/")</f>
        <v>https://alsi.kz/ru/catalog/nosimye-radiostancii-xkb/raciya-hytera-bd-615-400-470mgc-ip66-48kan-4vt-dmr-tier-iianalogue-85327/</v>
      </c>
    </row>
    <row r="1017" spans="1:5" outlineLevel="3">
      <c r="A1017" s="18" t="s">
        <v>2750</v>
      </c>
      <c r="B1017" s="18">
        <v>85587</v>
      </c>
      <c r="C1017" s="19" t="s">
        <v>2751</v>
      </c>
      <c r="D1017" s="18" t="s">
        <v>2752</v>
      </c>
      <c r="E1017" s="20" t="str">
        <f>HYPERLINK("https://alsi.kz/ru/catalog/nosimye-radiostancii-xkb/raciya-hytera-bp515-136-174mgc-256kan-5vt-dmr-tier-iianalogue-bl1507-li-ion-1500-mach-antenna/", "https://alsi.kz/ru/catalog/nosimye-radiostancii-xkb/raciya-hytera-bp515-136-174mgc-256kan-5vt-dmr-tier-iianalogue-bl1507-li-ion-1500-mach-antenna/")</f>
        <v>https://alsi.kz/ru/catalog/nosimye-radiostancii-xkb/raciya-hytera-bp515-136-174mgc-256kan-5vt-dmr-tier-iianalogue-bl1507-li-ion-1500-mach-antenna/</v>
      </c>
    </row>
    <row r="1018" spans="1:5" outlineLevel="3">
      <c r="A1018" s="18" t="s">
        <v>2753</v>
      </c>
      <c r="B1018" s="18">
        <v>85588</v>
      </c>
      <c r="C1018" s="19" t="s">
        <v>2754</v>
      </c>
      <c r="D1018" s="18" t="s">
        <v>2752</v>
      </c>
      <c r="E1018" s="20" t="str">
        <f>HYPERLINK("https://alsi.kz/ru/catalog/nosimye-radiostancii-xkb/raciya-hytera-bp515-400-470mgc-256kan-4vt-dmr-tier-iianalogue-bl1507-li-ion-1500-mach-antenna/", "https://alsi.kz/ru/catalog/nosimye-radiostancii-xkb/raciya-hytera-bp515-400-470mgc-256kan-4vt-dmr-tier-iianalogue-bl1507-li-ion-1500-mach-antenna/")</f>
        <v>https://alsi.kz/ru/catalog/nosimye-radiostancii-xkb/raciya-hytera-bp515-400-470mgc-256kan-4vt-dmr-tier-iianalogue-bl1507-li-ion-1500-mach-antenna/</v>
      </c>
    </row>
    <row r="1019" spans="1:5" outlineLevel="3">
      <c r="A1019" s="18" t="s">
        <v>2755</v>
      </c>
      <c r="B1019" s="18">
        <v>81674</v>
      </c>
      <c r="C1019" s="19" t="s">
        <v>2756</v>
      </c>
      <c r="D1019" s="18" t="s">
        <v>2718</v>
      </c>
      <c r="E1019" s="20" t="str">
        <f>HYPERLINK("https://alsi.kz/ru/catalog/nosimye-radiostancii-xkb/raciya-hytera-pd-505-400-470mgc-256kan-4vt-dmr-tier-iianalogue-81674/", "https://alsi.kz/ru/catalog/nosimye-radiostancii-xkb/raciya-hytera-pd-505-400-470mgc-256kan-4vt-dmr-tier-iianalogue-81674/")</f>
        <v>https://alsi.kz/ru/catalog/nosimye-radiostancii-xkb/raciya-hytera-pd-505-400-470mgc-256kan-4vt-dmr-tier-iianalogue-81674/</v>
      </c>
    </row>
    <row r="1020" spans="1:5" outlineLevel="3">
      <c r="A1020" s="18" t="s">
        <v>2757</v>
      </c>
      <c r="B1020" s="18">
        <v>61077</v>
      </c>
      <c r="C1020" s="19" t="s">
        <v>2758</v>
      </c>
      <c r="D1020" s="18" t="s">
        <v>2759</v>
      </c>
      <c r="E1020" s="20" t="str">
        <f>HYPERLINK("https://alsi.kz/ru/catalog/nosimye-radiostancii-xkb/raciya-icom-ic-a14-118-136mgc-200kan-5vt-bp-232h-li-ion-2250-mach-61077/", "https://alsi.kz/ru/catalog/nosimye-radiostancii-xkb/raciya-icom-ic-a14-118-136mgc-200kan-5vt-bp-232h-li-ion-2250-mach-61077/")</f>
        <v>https://alsi.kz/ru/catalog/nosimye-radiostancii-xkb/raciya-icom-ic-a14-118-136mgc-200kan-5vt-bp-232h-li-ion-2250-mach-61077/</v>
      </c>
    </row>
    <row r="1021" spans="1:5" outlineLevel="3">
      <c r="A1021" s="18" t="s">
        <v>2760</v>
      </c>
      <c r="B1021" s="18">
        <v>79906</v>
      </c>
      <c r="C1021" s="19" t="s">
        <v>2761</v>
      </c>
      <c r="D1021" s="18" t="s">
        <v>2762</v>
      </c>
      <c r="E1021" s="20" t="str">
        <f>HYPERLINK("https://alsi.kz/ru/catalog/nosimye-radiostancii-xkb/raciya-icom-ic-f3003-146-174mgc-16kan-5vt-bp-298-li-ion-2250-mach-79906/", "https://alsi.kz/ru/catalog/nosimye-radiostancii-xkb/raciya-icom-ic-f3003-146-174mgc-16kan-5vt-bp-298-li-ion-2250-mach-79906/")</f>
        <v>https://alsi.kz/ru/catalog/nosimye-radiostancii-xkb/raciya-icom-ic-f3003-146-174mgc-16kan-5vt-bp-298-li-ion-2250-mach-79906/</v>
      </c>
    </row>
    <row r="1022" spans="1:5" outlineLevel="3">
      <c r="A1022" s="18" t="s">
        <v>2763</v>
      </c>
      <c r="B1022" s="18">
        <v>81006</v>
      </c>
      <c r="C1022" s="19" t="s">
        <v>2764</v>
      </c>
      <c r="D1022" s="18" t="s">
        <v>2765</v>
      </c>
      <c r="E1022" s="20" t="str">
        <f>HYPERLINK("https://alsi.kz/ru/catalog/nosimye-radiostancii-xkb/raciya-icom-ic-f3036s-146-174mgc-128kan-5vt-bp-232wp-li-ion-2250mach-bez-zu-81006/", "https://alsi.kz/ru/catalog/nosimye-radiostancii-xkb/raciya-icom-ic-f3036s-146-174mgc-128kan-5vt-bp-232wp-li-ion-2250mach-bez-zu-81006/")</f>
        <v>https://alsi.kz/ru/catalog/nosimye-radiostancii-xkb/raciya-icom-ic-f3036s-146-174mgc-128kan-5vt-bp-232wp-li-ion-2250mach-bez-zu-81006/</v>
      </c>
    </row>
    <row r="1023" spans="1:5" outlineLevel="3">
      <c r="A1023" s="18" t="s">
        <v>2766</v>
      </c>
      <c r="B1023" s="18">
        <v>79907</v>
      </c>
      <c r="C1023" s="19" t="s">
        <v>2767</v>
      </c>
      <c r="D1023" s="18" t="s">
        <v>2768</v>
      </c>
      <c r="E1023" s="20" t="str">
        <f>HYPERLINK("https://alsi.kz/ru/catalog/nosimye-radiostancii-xkb/raciya-icom-ic-f4003-400-470mgc-16kan-5vt-bp-298-li-ion-2250-mach-79907/", "https://alsi.kz/ru/catalog/nosimye-radiostancii-xkb/raciya-icom-ic-f4003-400-470mgc-16kan-5vt-bp-298-li-ion-2250-mach-79907/")</f>
        <v>https://alsi.kz/ru/catalog/nosimye-radiostancii-xkb/raciya-icom-ic-f4003-400-470mgc-16kan-5vt-bp-298-li-ion-2250-mach-79907/</v>
      </c>
    </row>
    <row r="1024" spans="1:5" outlineLevel="3">
      <c r="A1024" s="18" t="s">
        <v>2769</v>
      </c>
      <c r="B1024" s="18">
        <v>16906</v>
      </c>
      <c r="C1024" s="19" t="s">
        <v>2770</v>
      </c>
      <c r="D1024" s="18" t="s">
        <v>2771</v>
      </c>
      <c r="E1024" s="20" t="str">
        <f>HYPERLINK("https://alsi.kz/ru/catalog/nosimye-radiostancii-xkb/radiostanciya-kenwood-tk-3107-406-430450-470-mgc-16906/", "https://alsi.kz/ru/catalog/nosimye-radiostancii-xkb/radiostanciya-kenwood-tk-3107-406-430450-470-mgc-16906/")</f>
        <v>https://alsi.kz/ru/catalog/nosimye-radiostancii-xkb/radiostanciya-kenwood-tk-3107-406-430450-470-mgc-16906/</v>
      </c>
    </row>
    <row r="1025" spans="1:5" outlineLevel="3">
      <c r="A1025" s="18" t="s">
        <v>2772</v>
      </c>
      <c r="B1025" s="18">
        <v>61420</v>
      </c>
      <c r="C1025" s="19" t="s">
        <v>2773</v>
      </c>
      <c r="D1025" s="18" t="s">
        <v>2774</v>
      </c>
      <c r="E1025" s="20" t="str">
        <f>HYPERLINK("https://alsi.kz/ru/catalog/nosimye-radiostancii-xkb/radiostanciya-motorola-dp3401-403-470mgc-61420/", "https://alsi.kz/ru/catalog/nosimye-radiostancii-xkb/radiostanciya-motorola-dp3401-403-470mgc-61420/")</f>
        <v>https://alsi.kz/ru/catalog/nosimye-radiostancii-xkb/radiostanciya-motorola-dp3401-403-470mgc-61420/</v>
      </c>
    </row>
    <row r="1026" spans="1:5" outlineLevel="3">
      <c r="A1026" s="18" t="s">
        <v>2775</v>
      </c>
      <c r="B1026" s="18">
        <v>45644</v>
      </c>
      <c r="C1026" s="19" t="s">
        <v>2776</v>
      </c>
      <c r="D1026" s="18" t="s">
        <v>2777</v>
      </c>
      <c r="E1026" s="20" t="str">
        <f>HYPERLINK("https://alsi.kz/ru/catalog/nosimye-radiostancii-xkb/radiostanciya-motorola-mth800-380-430mgc-45644/", "https://alsi.kz/ru/catalog/nosimye-radiostancii-xkb/radiostanciya-motorola-mth800-380-430mgc-45644/")</f>
        <v>https://alsi.kz/ru/catalog/nosimye-radiostancii-xkb/radiostanciya-motorola-mth800-380-430mgc-45644/</v>
      </c>
    </row>
    <row r="1027" spans="1:5" outlineLevel="3">
      <c r="A1027" s="18" t="s">
        <v>2778</v>
      </c>
      <c r="B1027" s="18">
        <v>69019</v>
      </c>
      <c r="C1027" s="19" t="s">
        <v>2779</v>
      </c>
      <c r="D1027" s="18" t="s">
        <v>2780</v>
      </c>
      <c r="E1027" s="20" t="str">
        <f>HYPERLINK("https://alsi.kz/ru/catalog/nosimye-radiostancii-xkb/radiostanciya-motorola-p180-435-480mgc-69019/", "https://alsi.kz/ru/catalog/nosimye-radiostancii-xkb/radiostanciya-motorola-p180-435-480mgc-69019/")</f>
        <v>https://alsi.kz/ru/catalog/nosimye-radiostancii-xkb/radiostanciya-motorola-p180-435-480mgc-69019/</v>
      </c>
    </row>
    <row r="1028" spans="1:5" outlineLevel="3">
      <c r="A1028" s="18" t="s">
        <v>2781</v>
      </c>
      <c r="B1028" s="18">
        <v>81426</v>
      </c>
      <c r="C1028" s="19" t="s">
        <v>2782</v>
      </c>
      <c r="D1028" s="18" t="s">
        <v>2783</v>
      </c>
      <c r="E1028" s="20" t="str">
        <f>HYPERLINK("https://alsi.kz/ru/catalog/nosimye-radiostancii-xkb/radiostanciya-vertex-standard-vz-9-g6-1-403-470mgc-81426/", "https://alsi.kz/ru/catalog/nosimye-radiostancii-xkb/radiostanciya-vertex-standard-vz-9-g6-1-403-470mgc-81426/")</f>
        <v>https://alsi.kz/ru/catalog/nosimye-radiostancii-xkb/radiostanciya-vertex-standard-vz-9-g6-1-403-470mgc-81426/</v>
      </c>
    </row>
    <row r="1029" spans="1:5" outlineLevel="1">
      <c r="A1029" s="11" t="s">
        <v>2784</v>
      </c>
      <c r="B1029" s="12"/>
      <c r="C1029" s="12"/>
      <c r="D1029" s="13"/>
      <c r="E1029" s="14" t="str">
        <f>HYPERLINK("http://alsi.kz/ru/catalog/dopolnitelnoe-oborudovanie-dlya-radiostanciy-95w/", "http://alsi.kz/ru/catalog/dopolnitelnoe-oborudovanie-dlya-radiostanciy-95w/")</f>
        <v>http://alsi.kz/ru/catalog/dopolnitelnoe-oborudovanie-dlya-radiostanciy-95w/</v>
      </c>
    </row>
    <row r="1030" spans="1:5" outlineLevel="2">
      <c r="A1030" s="15" t="s">
        <v>2785</v>
      </c>
      <c r="B1030" s="16"/>
      <c r="C1030" s="16"/>
      <c r="D1030" s="17"/>
      <c r="E1030" s="14" t="str">
        <f>HYPERLINK("http://alsi.kz/ru/catalog/akkumulyatory/", "http://alsi.kz/ru/catalog/akkumulyatory/")</f>
        <v>http://alsi.kz/ru/catalog/akkumulyatory/</v>
      </c>
    </row>
    <row r="1031" spans="1:5" outlineLevel="3">
      <c r="A1031" s="18" t="s">
        <v>2786</v>
      </c>
      <c r="B1031" s="18">
        <v>81451</v>
      </c>
      <c r="C1031" s="19" t="s">
        <v>2787</v>
      </c>
      <c r="D1031" s="18" t="s">
        <v>2788</v>
      </c>
      <c r="E1031" s="20" t="str">
        <f>HYPERLINK("https://alsi.kz/ru/catalog/akkumulyatory/akkumulyator-bp-232-li-ion-74v-20-ah-bu-81451-p4u/", "https://alsi.kz/ru/catalog/akkumulyatory/akkumulyator-bp-232-li-ion-74v-20-ah-bu-81451-p4u/")</f>
        <v>https://alsi.kz/ru/catalog/akkumulyatory/akkumulyator-bp-232-li-ion-74v-20-ah-bu-81451-p4u/</v>
      </c>
    </row>
    <row r="1032" spans="1:5" outlineLevel="3">
      <c r="A1032" s="18" t="s">
        <v>2789</v>
      </c>
      <c r="B1032" s="18">
        <v>82412</v>
      </c>
      <c r="C1032" s="19" t="s">
        <v>2790</v>
      </c>
      <c r="D1032" s="18" t="s">
        <v>2791</v>
      </c>
      <c r="E1032" s="20" t="str">
        <f>HYPERLINK("https://alsi.kz/ru/catalog/akkumulyatory/akkumulyator-fdc-fdb-25-li-ion-74v-35ah-dlya-rst-fd-850-82412-d2u/", "https://alsi.kz/ru/catalog/akkumulyatory/akkumulyator-fdc-fdb-25-li-ion-74v-35ah-dlya-rst-fd-850-82412-d2u/")</f>
        <v>https://alsi.kz/ru/catalog/akkumulyatory/akkumulyator-fdc-fdb-25-li-ion-74v-35ah-dlya-rst-fd-850-82412-d2u/</v>
      </c>
    </row>
    <row r="1033" spans="1:5" outlineLevel="3">
      <c r="A1033" s="18" t="s">
        <v>2792</v>
      </c>
      <c r="B1033" s="18">
        <v>46777</v>
      </c>
      <c r="C1033" s="19" t="s">
        <v>2793</v>
      </c>
      <c r="D1033" s="18" t="s">
        <v>2794</v>
      </c>
      <c r="E1033" s="20" t="str">
        <f>HYPERLINK("https://alsi.kz/ru/catalog/akkumulyatory/akkumulyator-hyt-bh1104-ni-mh-6v-11ah-dlya-rst-tc-500-46777/", "https://alsi.kz/ru/catalog/akkumulyatory/akkumulyator-hyt-bh1104-ni-mh-6v-11ah-dlya-rst-tc-500-46777/")</f>
        <v>https://alsi.kz/ru/catalog/akkumulyatory/akkumulyator-hyt-bh1104-ni-mh-6v-11ah-dlya-rst-tc-500-46777/</v>
      </c>
    </row>
    <row r="1034" spans="1:5" outlineLevel="3">
      <c r="A1034" s="18" t="s">
        <v>2795</v>
      </c>
      <c r="B1034" s="18">
        <v>52200</v>
      </c>
      <c r="C1034" s="19" t="s">
        <v>2796</v>
      </c>
      <c r="D1034" s="18" t="s">
        <v>2797</v>
      </c>
      <c r="E1034" s="20" t="str">
        <f>HYPERLINK("https://alsi.kz/ru/catalog/akkumulyatory/akkumulyator-hyt-bh-1801-ni-mh-72v-18ah-dlya-rst-tc-700-52200/", "https://alsi.kz/ru/catalog/akkumulyatory/akkumulyator-hyt-bh-1801-ni-mh-72v-18ah-dlya-rst-tc-700-52200/")</f>
        <v>https://alsi.kz/ru/catalog/akkumulyatory/akkumulyator-hyt-bh-1801-ni-mh-72v-18ah-dlya-rst-tc-700-52200/</v>
      </c>
    </row>
    <row r="1035" spans="1:5" outlineLevel="3">
      <c r="A1035" s="18" t="s">
        <v>2798</v>
      </c>
      <c r="B1035" s="18">
        <v>72187</v>
      </c>
      <c r="C1035" s="19" t="s">
        <v>2799</v>
      </c>
      <c r="D1035" s="18" t="s">
        <v>2800</v>
      </c>
      <c r="E1035" s="20" t="str">
        <f>HYPERLINK("https://alsi.kz/ru/catalog/akkumulyatory/akkumulyator-hyt-bl-1715-li-ion-37v-17ah-dlya-rst-tc-320-72187/", "https://alsi.kz/ru/catalog/akkumulyatory/akkumulyator-hyt-bl-1715-li-ion-37v-17ah-dlya-rst-tc-320-72187/")</f>
        <v>https://alsi.kz/ru/catalog/akkumulyatory/akkumulyator-hyt-bl-1715-li-ion-37v-17ah-dlya-rst-tc-320-72187/</v>
      </c>
    </row>
    <row r="1036" spans="1:5" outlineLevel="3">
      <c r="A1036" s="18" t="s">
        <v>2801</v>
      </c>
      <c r="B1036" s="18">
        <v>80038</v>
      </c>
      <c r="C1036" s="19" t="s">
        <v>2802</v>
      </c>
      <c r="D1036" s="18" t="s">
        <v>2803</v>
      </c>
      <c r="E1036" s="20" t="str">
        <f>HYPERLINK("https://alsi.kz/ru/catalog/akkumulyatory/akkumulyator-hyt-bl-1719-li-ion-74v-165ah-dlya-rst-tc-508518-80038/", "https://alsi.kz/ru/catalog/akkumulyatory/akkumulyator-hyt-bl-1719-li-ion-74v-165ah-dlya-rst-tc-508518-80038/")</f>
        <v>https://alsi.kz/ru/catalog/akkumulyatory/akkumulyator-hyt-bl-1719-li-ion-74v-165ah-dlya-rst-tc-508518-80038/</v>
      </c>
    </row>
    <row r="1037" spans="1:5" outlineLevel="3">
      <c r="A1037" s="18" t="s">
        <v>2804</v>
      </c>
      <c r="B1037" s="18">
        <v>82940</v>
      </c>
      <c r="C1037" s="19" t="s">
        <v>2805</v>
      </c>
      <c r="D1037" s="18" t="s">
        <v>2806</v>
      </c>
      <c r="E1037" s="20" t="str">
        <f>HYPERLINK("https://alsi.kz/ru/catalog/akkumulyatory/akkumulyator-hytera-bl-1504-li-ion-72v---15-ah-dlya-raciy-pd4xxpd5xxpd6xx-82940/", "https://alsi.kz/ru/catalog/akkumulyatory/akkumulyator-hytera-bl-1504-li-ion-72v---15-ah-dlya-raciy-pd4xxpd5xxpd6xx-82940/")</f>
        <v>https://alsi.kz/ru/catalog/akkumulyatory/akkumulyator-hytera-bl-1504-li-ion-72v---15-ah-dlya-raciy-pd4xxpd5xxpd6xx-82940/</v>
      </c>
    </row>
    <row r="1038" spans="1:5" outlineLevel="3">
      <c r="A1038" s="18" t="s">
        <v>2807</v>
      </c>
      <c r="B1038" s="18">
        <v>34805</v>
      </c>
      <c r="C1038" s="19" t="s">
        <v>2808</v>
      </c>
      <c r="D1038" s="18" t="s">
        <v>2809</v>
      </c>
      <c r="E1038" s="20" t="str">
        <f>HYPERLINK("https://alsi.kz/ru/catalog/akkumulyatory/akkumulyator-icom-bp-209-ni-cd-72v-11-ah-dlya-raciy-ic-f11f2f3gtgsf4gtgs-34805/", "https://alsi.kz/ru/catalog/akkumulyatory/akkumulyator-icom-bp-209-ni-cd-72v-11-ah-dlya-raciy-ic-f11f2f3gtgsf4gtgs-34805/")</f>
        <v>https://alsi.kz/ru/catalog/akkumulyatory/akkumulyator-icom-bp-209-ni-cd-72v-11-ah-dlya-raciy-ic-f11f2f3gtgsf4gtgs-34805/</v>
      </c>
    </row>
    <row r="1039" spans="1:5" outlineLevel="3">
      <c r="A1039" s="18" t="s">
        <v>2810</v>
      </c>
      <c r="B1039" s="18">
        <v>81003</v>
      </c>
      <c r="C1039" s="19" t="s">
        <v>2811</v>
      </c>
      <c r="D1039" s="18" t="s">
        <v>2812</v>
      </c>
      <c r="E1039" s="20" t="str">
        <f>HYPERLINK("https://alsi.kz/ru/catalog/akkumulyatory/akkumulyator-icom-bp-264-ni-mh-72v-14ah-dlya-raciy-ic-f300130034001-81003/", "https://alsi.kz/ru/catalog/akkumulyatory/akkumulyator-icom-bp-264-ni-mh-72v-14ah-dlya-raciy-ic-f300130034001-81003/")</f>
        <v>https://alsi.kz/ru/catalog/akkumulyatory/akkumulyator-icom-bp-264-ni-mh-72v-14ah-dlya-raciy-ic-f300130034001-81003/</v>
      </c>
    </row>
    <row r="1040" spans="1:5" outlineLevel="3">
      <c r="A1040" s="18" t="s">
        <v>2813</v>
      </c>
      <c r="B1040" s="18">
        <v>81004</v>
      </c>
      <c r="C1040" s="19" t="s">
        <v>2814</v>
      </c>
      <c r="D1040" s="18" t="s">
        <v>2815</v>
      </c>
      <c r="E1040" s="20" t="str">
        <f>HYPERLINK("https://alsi.kz/ru/catalog/akkumulyatory/akkumulyator-icom-bp-265-li-ion-74v-19ah-dlya-ic-f3001f4001f3003-81004-4q1/", "https://alsi.kz/ru/catalog/akkumulyatory/akkumulyator-icom-bp-265-li-ion-74v-19ah-dlya-ic-f3001f4001f3003-81004-4q1/")</f>
        <v>https://alsi.kz/ru/catalog/akkumulyatory/akkumulyator-icom-bp-265-li-ion-74v-19ah-dlya-ic-f3001f4001f3003-81004-4q1/</v>
      </c>
    </row>
    <row r="1041" spans="1:5" outlineLevel="3">
      <c r="A1041" s="18" t="s">
        <v>2816</v>
      </c>
      <c r="B1041" s="18">
        <v>85457</v>
      </c>
      <c r="C1041" s="19" t="s">
        <v>2817</v>
      </c>
      <c r="D1041" s="18" t="s">
        <v>2818</v>
      </c>
      <c r="E1041" s="20" t="str">
        <f>HYPERLINK("https://alsi.kz/ru/catalog/akkumulyatory/akkumulyator-icom-bp-298-li-ion-74v--225ah-dlya-raciy-ic-f3003f4003-85457/", "https://alsi.kz/ru/catalog/akkumulyatory/akkumulyator-icom-bp-298-li-ion-74v--225ah-dlya-raciy-ic-f3003f4003-85457/")</f>
        <v>https://alsi.kz/ru/catalog/akkumulyatory/akkumulyator-icom-bp-298-li-ion-74v--225ah-dlya-raciy-ic-f3003f4003-85457/</v>
      </c>
    </row>
    <row r="1042" spans="1:5" outlineLevel="3">
      <c r="A1042" s="18" t="s">
        <v>2819</v>
      </c>
      <c r="B1042" s="18">
        <v>82789</v>
      </c>
      <c r="C1042" s="19" t="s">
        <v>2820</v>
      </c>
      <c r="D1042" s="18" t="s">
        <v>2821</v>
      </c>
      <c r="E1042" s="20" t="str">
        <f>HYPERLINK("https://alsi.kz/ru/catalog/akkumulyatory/akkumulyator-motorola-hknn4013a-li-ion-37v-18ah-dlya-raciy-sl4000-82789/", "https://alsi.kz/ru/catalog/akkumulyatory/akkumulyator-motorola-hknn4013a-li-ion-37v-18ah-dlya-raciy-sl4000-82789/")</f>
        <v>https://alsi.kz/ru/catalog/akkumulyatory/akkumulyator-motorola-hknn4013a-li-ion-37v-18ah-dlya-raciy-sl4000-82789/</v>
      </c>
    </row>
    <row r="1043" spans="1:5" outlineLevel="2">
      <c r="A1043" s="15" t="s">
        <v>2822</v>
      </c>
      <c r="B1043" s="16"/>
      <c r="C1043" s="16"/>
      <c r="D1043" s="17"/>
      <c r="E1043" s="14" t="str">
        <f>HYPERLINK("http://alsi.kz/ru/catalog/zaryadnye-ustroystva/", "http://alsi.kz/ru/catalog/zaryadnye-ustroystva/")</f>
        <v>http://alsi.kz/ru/catalog/zaryadnye-ustroystva/</v>
      </c>
    </row>
    <row r="1044" spans="1:5" outlineLevel="3">
      <c r="A1044" s="18" t="s">
        <v>2823</v>
      </c>
      <c r="B1044" s="18">
        <v>38017</v>
      </c>
      <c r="C1044" s="19" t="s">
        <v>2824</v>
      </c>
      <c r="D1044" s="18" t="s">
        <v>2825</v>
      </c>
      <c r="E1044" s="20" t="str">
        <f>HYPERLINK("https://alsi.kz/ru/catalog/zaryadnye-ustroystva/zaryadnoe-ust-vo-ksc-24a-dlya-kenwood-tk-21073107270g370g-uskorennoe-38017-zkp/", "https://alsi.kz/ru/catalog/zaryadnye-ustroystva/zaryadnoe-ust-vo-ksc-24a-dlya-kenwood-tk-21073107270g370g-uskorennoe-38017-zkp/")</f>
        <v>https://alsi.kz/ru/catalog/zaryadnye-ustroystva/zaryadnoe-ust-vo-ksc-24a-dlya-kenwood-tk-21073107270g370g-uskorennoe-38017-zkp/</v>
      </c>
    </row>
    <row r="1045" spans="1:5" outlineLevel="3">
      <c r="A1045" s="18" t="s">
        <v>2826</v>
      </c>
      <c r="B1045" s="18">
        <v>42465</v>
      </c>
      <c r="C1045" s="19" t="s">
        <v>2827</v>
      </c>
      <c r="D1045" s="18" t="s">
        <v>2828</v>
      </c>
      <c r="E1045" s="20" t="str">
        <f>HYPERLINK("https://alsi.kz/ru/catalog/zaryadnye-ustroystva/zaryadnoe-ustroystvo-ems-30l-dlya-li-ion-akkumulyatorov-gp1361280-uskorennoe-42465/", "https://alsi.kz/ru/catalog/zaryadnye-ustroystva/zaryadnoe-ustroystvo-ems-30l-dlya-li-ion-akkumulyatorov-gp1361280-uskorennoe-42465/")</f>
        <v>https://alsi.kz/ru/catalog/zaryadnye-ustroystva/zaryadnoe-ustroystvo-ems-30l-dlya-li-ion-akkumulyatorov-gp1361280-uskorennoe-42465/</v>
      </c>
    </row>
    <row r="1046" spans="1:5" outlineLevel="3">
      <c r="A1046" s="18" t="s">
        <v>2829</v>
      </c>
      <c r="B1046" s="18">
        <v>28525</v>
      </c>
      <c r="C1046" s="19" t="s">
        <v>2830</v>
      </c>
      <c r="D1046" s="18" t="s">
        <v>2831</v>
      </c>
      <c r="E1046" s="20" t="str">
        <f>HYPERLINK("https://alsi.kz/ru/catalog/zaryadnye-ustroystva/zaryadnoe-ustroystvo-motorola-mdpmtn4049a-dlya-r020r030-uskorennoe-28525/", "https://alsi.kz/ru/catalog/zaryadnye-ustroystva/zaryadnoe-ustroystvo-motorola-mdpmtn4049a-dlya-r020r030-uskorennoe-28525/")</f>
        <v>https://alsi.kz/ru/catalog/zaryadnye-ustroystva/zaryadnoe-ustroystvo-motorola-mdpmtn4049a-dlya-r020r030-uskorennoe-28525/</v>
      </c>
    </row>
    <row r="1047" spans="1:5" outlineLevel="3">
      <c r="A1047" s="18" t="s">
        <v>2832</v>
      </c>
      <c r="B1047" s="18">
        <v>7058</v>
      </c>
      <c r="C1047" s="19" t="s">
        <v>2833</v>
      </c>
      <c r="D1047" s="18" t="s">
        <v>2828</v>
      </c>
      <c r="E1047" s="20" t="str">
        <f>HYPERLINK("https://alsi.kz/ru/catalog/zaryadnye-ustroystva/zaryadnoe-ustroystvo-ntn7160-dlya-motorola-gp9001200mtx838-10-chasov-7058/", "https://alsi.kz/ru/catalog/zaryadnye-ustroystva/zaryadnoe-ustroystvo-ntn7160-dlya-motorola-gp9001200mtx838-10-chasov-7058/")</f>
        <v>https://alsi.kz/ru/catalog/zaryadnye-ustroystva/zaryadnoe-ustroystvo-ntn7160-dlya-motorola-gp9001200mtx838-10-chasov-7058/</v>
      </c>
    </row>
    <row r="1048" spans="1:5" outlineLevel="2">
      <c r="A1048" s="15" t="s">
        <v>1267</v>
      </c>
      <c r="B1048" s="16"/>
      <c r="C1048" s="16"/>
      <c r="D1048" s="17"/>
      <c r="E1048" s="14" t="str">
        <f>HYPERLINK("http://alsi.kz/ru/catalog/garnitura-uck/", "http://alsi.kz/ru/catalog/garnitura-uck/")</f>
        <v>http://alsi.kz/ru/catalog/garnitura-uck/</v>
      </c>
    </row>
    <row r="1049" spans="1:5" outlineLevel="3">
      <c r="A1049" s="18" t="s">
        <v>2834</v>
      </c>
      <c r="B1049" s="18">
        <v>82643</v>
      </c>
      <c r="C1049" s="19" t="s">
        <v>2835</v>
      </c>
      <c r="D1049" s="18" t="s">
        <v>2836</v>
      </c>
      <c r="E1049" s="20" t="str">
        <f>HYPERLINK("https://alsi.kz/ru/catalog/garnitura-uck/adapter-besprovodnoy-hytera-ada-01-dlya-md-655785-82643-q8m/", "https://alsi.kz/ru/catalog/garnitura-uck/adapter-besprovodnoy-hytera-ada-01-dlya-md-655785-82643-q8m/")</f>
        <v>https://alsi.kz/ru/catalog/garnitura-uck/adapter-besprovodnoy-hytera-ada-01-dlya-md-655785-82643-q8m/</v>
      </c>
    </row>
    <row r="1050" spans="1:5" outlineLevel="3">
      <c r="A1050" s="18" t="s">
        <v>2837</v>
      </c>
      <c r="B1050" s="18">
        <v>42499</v>
      </c>
      <c r="C1050" s="19" t="s">
        <v>2838</v>
      </c>
      <c r="D1050" s="18" t="s">
        <v>2839</v>
      </c>
      <c r="E1050" s="20" t="str">
        <f>HYPERLINK("https://alsi.kz/ru/catalog/garnitura-uck/garnitura-hs-14k-s-peredachey-zvuka-cherez-ushnuyu-kost-i-vynosnoy-knopkoy-ptt-dlya-rst-kenwood-tc-268/", "https://alsi.kz/ru/catalog/garnitura-uck/garnitura-hs-14k-s-peredachey-zvuka-cherez-ushnuyu-kost-i-vynosnoy-knopkoy-ptt-dlya-rst-kenwood-tc-268/")</f>
        <v>https://alsi.kz/ru/catalog/garnitura-uck/garnitura-hs-14k-s-peredachey-zvuka-cherez-ushnuyu-kost-i-vynosnoy-knopkoy-ptt-dlya-rst-kenwood-tc-268/</v>
      </c>
    </row>
    <row r="1051" spans="1:5" outlineLevel="3">
      <c r="A1051" s="18" t="s">
        <v>2840</v>
      </c>
      <c r="B1051" s="18">
        <v>46668</v>
      </c>
      <c r="C1051" s="19" t="s">
        <v>2841</v>
      </c>
      <c r="D1051" s="18" t="s">
        <v>2842</v>
      </c>
      <c r="E1051" s="20" t="str">
        <f>HYPERLINK("https://alsi.kz/ru/catalog/garnitura-uck/garnitura-hs-16m-golovnaya-s-tangentoy-rtt-dlya-gp644688-46668-e9c/", "https://alsi.kz/ru/catalog/garnitura-uck/garnitura-hs-16m-golovnaya-s-tangentoy-rtt-dlya-gp644688-46668-e9c/")</f>
        <v>https://alsi.kz/ru/catalog/garnitura-uck/garnitura-hs-16m-golovnaya-s-tangentoy-rtt-dlya-gp644688-46668-e9c/</v>
      </c>
    </row>
    <row r="1052" spans="1:5" outlineLevel="3">
      <c r="A1052" s="18" t="s">
        <v>2843</v>
      </c>
      <c r="B1052" s="18">
        <v>42914</v>
      </c>
      <c r="C1052" s="19" t="s">
        <v>2844</v>
      </c>
      <c r="D1052" s="18" t="s">
        <v>2842</v>
      </c>
      <c r="E1052" s="20" t="str">
        <f>HYPERLINK("https://alsi.kz/ru/catalog/garnitura-uck/garnitura-hs-5m-s-mikrofonom-na-gibkoy-shtange-dlya-gp300-p040080-cp140160180-42914-l02/", "https://alsi.kz/ru/catalog/garnitura-uck/garnitura-hs-5m-s-mikrofonom-na-gibkoy-shtange-dlya-gp300-p040080-cp140160180-42914-l02/")</f>
        <v>https://alsi.kz/ru/catalog/garnitura-uck/garnitura-hs-5m-s-mikrofonom-na-gibkoy-shtange-dlya-gp300-p040080-cp140160180-42914-l02/</v>
      </c>
    </row>
    <row r="1053" spans="1:5" outlineLevel="3">
      <c r="A1053" s="18" t="s">
        <v>2845</v>
      </c>
      <c r="B1053" s="18">
        <v>35466</v>
      </c>
      <c r="C1053" s="19" t="s">
        <v>2846</v>
      </c>
      <c r="D1053" s="18" t="s">
        <v>2847</v>
      </c>
      <c r="E1053" s="20" t="str">
        <f>HYPERLINK("https://alsi.kz/ru/catalog/garnitura-uck/garnitura-hs-5t-s-mikrofonom-na-gibkoy-shtange-dlya-t-serii-tc-1688-35466-5qj/", "https://alsi.kz/ru/catalog/garnitura-uck/garnitura-hs-5t-s-mikrofonom-na-gibkoy-shtange-dlya-t-serii-tc-1688-35466-5qj/")</f>
        <v>https://alsi.kz/ru/catalog/garnitura-uck/garnitura-hs-5t-s-mikrofonom-na-gibkoy-shtange-dlya-t-serii-tc-1688-35466-5qj/</v>
      </c>
    </row>
    <row r="1054" spans="1:5" outlineLevel="3">
      <c r="A1054" s="18" t="s">
        <v>2848</v>
      </c>
      <c r="B1054" s="18">
        <v>82321</v>
      </c>
      <c r="C1054" s="19" t="s">
        <v>2849</v>
      </c>
      <c r="D1054" s="18" t="s">
        <v>2850</v>
      </c>
      <c r="E1054" s="20" t="str">
        <f>HYPERLINK("https://alsi.kz/ru/catalog/garnitura-uck/garnitura-hytera-ehn12-s-mikrofonom-na-gibkoy-shtange-dlya-pd-605-82321-04y/", "https://alsi.kz/ru/catalog/garnitura-uck/garnitura-hytera-ehn12-s-mikrofonom-na-gibkoy-shtange-dlya-pd-605-82321-04y/")</f>
        <v>https://alsi.kz/ru/catalog/garnitura-uck/garnitura-hytera-ehn12-s-mikrofonom-na-gibkoy-shtange-dlya-pd-605-82321-04y/</v>
      </c>
    </row>
    <row r="1055" spans="1:5" outlineLevel="3">
      <c r="A1055" s="18" t="s">
        <v>2851</v>
      </c>
      <c r="B1055" s="18">
        <v>82233</v>
      </c>
      <c r="C1055" s="19" t="s">
        <v>2852</v>
      </c>
      <c r="D1055" s="18" t="s">
        <v>2853</v>
      </c>
      <c r="E1055" s="20" t="str">
        <f>HYPERLINK("https://alsi.kz/ru/catalog/garnitura-uck/garnitura-hytera-ehn15-s-mikrofonom-na-gibkoy-shtange-dlya-pd-705785-82233-dvf/", "https://alsi.kz/ru/catalog/garnitura-uck/garnitura-hytera-ehn15-s-mikrofonom-na-gibkoy-shtange-dlya-pd-705785-82233-dvf/")</f>
        <v>https://alsi.kz/ru/catalog/garnitura-uck/garnitura-hytera-ehn15-s-mikrofonom-na-gibkoy-shtange-dlya-pd-705785-82233-dvf/</v>
      </c>
    </row>
    <row r="1056" spans="1:5" outlineLevel="3">
      <c r="A1056" s="18" t="s">
        <v>2854</v>
      </c>
      <c r="B1056" s="18">
        <v>81872</v>
      </c>
      <c r="C1056" s="19" t="s">
        <v>2855</v>
      </c>
      <c r="D1056" s="18" t="s">
        <v>2836</v>
      </c>
      <c r="E1056" s="20" t="str">
        <f>HYPERLINK("https://alsi.kz/ru/catalog/garnitura-uck/garnitura-rston-pod-shlem-rs-hb601-dlya-sepura-stp8000stp9000-81872-mj1/", "https://alsi.kz/ru/catalog/garnitura-uck/garnitura-rston-pod-shlem-rs-hb601-dlya-sepura-stp8000stp9000-81872-mj1/")</f>
        <v>https://alsi.kz/ru/catalog/garnitura-uck/garnitura-rston-pod-shlem-rs-hb601-dlya-sepura-stp8000stp9000-81872-mj1/</v>
      </c>
    </row>
    <row r="1057" spans="1:5" outlineLevel="3">
      <c r="A1057" s="18" t="s">
        <v>2856</v>
      </c>
      <c r="B1057" s="18">
        <v>63377</v>
      </c>
      <c r="C1057" s="19" t="s">
        <v>2857</v>
      </c>
      <c r="D1057" s="18" t="s">
        <v>2858</v>
      </c>
      <c r="E1057" s="20" t="str">
        <f>HYPERLINK("https://alsi.kz/ru/catalog/garnitura-uck/garnitura-skrytogo-nosheniya-eam08-s-knopkoy-rtt-v-ruke-dlya-gp300cp140tc-500-63377-h36/", "https://alsi.kz/ru/catalog/garnitura-uck/garnitura-skrytogo-nosheniya-eam08-s-knopkoy-rtt-v-ruke-dlya-gp300cp140tc-500-63377-h36/")</f>
        <v>https://alsi.kz/ru/catalog/garnitura-uck/garnitura-skrytogo-nosheniya-eam08-s-knopkoy-rtt-v-ruke-dlya-gp300cp140tc-500-63377-h36/</v>
      </c>
    </row>
    <row r="1058" spans="1:5" outlineLevel="3">
      <c r="A1058" s="18" t="s">
        <v>2859</v>
      </c>
      <c r="B1058" s="18">
        <v>63379</v>
      </c>
      <c r="C1058" s="19" t="s">
        <v>2860</v>
      </c>
      <c r="D1058" s="18" t="s">
        <v>2861</v>
      </c>
      <c r="E1058" s="20" t="str">
        <f>HYPERLINK("https://alsi.kz/ru/catalog/garnitura-uck/garnitura-skrytogo-nosheniya-ean09-s-knopkoy-rtt-v-ruke-dlya-gp340640680-63379-29i/", "https://alsi.kz/ru/catalog/garnitura-uck/garnitura-skrytogo-nosheniya-ean09-s-knopkoy-rtt-v-ruke-dlya-gp340640680-63379-29i/")</f>
        <v>https://alsi.kz/ru/catalog/garnitura-uck/garnitura-skrytogo-nosheniya-ean09-s-knopkoy-rtt-v-ruke-dlya-gp340640680-63379-29i/</v>
      </c>
    </row>
    <row r="1059" spans="1:5" outlineLevel="3">
      <c r="A1059" s="18" t="s">
        <v>2862</v>
      </c>
      <c r="B1059" s="18">
        <v>63385</v>
      </c>
      <c r="C1059" s="19" t="s">
        <v>2863</v>
      </c>
      <c r="D1059" s="18" t="s">
        <v>2864</v>
      </c>
      <c r="E1059" s="20" t="str">
        <f>HYPERLINK("https://alsi.kz/ru/catalog/garnitura-uck/garnitura-skrytonosimaya-3-h-provodnaya-ean06-s-podvesnym-mikrofonom-i-rtt-v-ruke-dlya-gp344644688-6-93d/", "https://alsi.kz/ru/catalog/garnitura-uck/garnitura-skrytonosimaya-3-h-provodnaya-ean06-s-podvesnym-mikrofonom-i-rtt-v-ruke-dlya-gp344644688-6-93d/")</f>
        <v>https://alsi.kz/ru/catalog/garnitura-uck/garnitura-skrytonosimaya-3-h-provodnaya-ean06-s-podvesnym-mikrofonom-i-rtt-v-ruke-dlya-gp344644688-6-93d/</v>
      </c>
    </row>
    <row r="1060" spans="1:5" outlineLevel="3">
      <c r="A1060" s="18" t="s">
        <v>2865</v>
      </c>
      <c r="B1060" s="18">
        <v>58971</v>
      </c>
      <c r="C1060" s="19" t="s">
        <v>2866</v>
      </c>
      <c r="D1060" s="18" t="s">
        <v>2867</v>
      </c>
      <c r="E1060" s="20" t="str">
        <f>HYPERLINK("https://alsi.kz/ru/catalog/garnitura-uck/nasadka-silikonovaya-em0003-dlya-skrytonosimyh-garnitur-58971-n8p/", "https://alsi.kz/ru/catalog/garnitura-uck/nasadka-silikonovaya-em0003-dlya-skrytonosimyh-garnitur-58971-n8p/")</f>
        <v>https://alsi.kz/ru/catalog/garnitura-uck/nasadka-silikonovaya-em0003-dlya-skrytonosimyh-garnitur-58971-n8p/</v>
      </c>
    </row>
    <row r="1061" spans="1:5" outlineLevel="2">
      <c r="A1061" s="15" t="s">
        <v>2868</v>
      </c>
      <c r="B1061" s="16"/>
      <c r="C1061" s="16"/>
      <c r="D1061" s="17"/>
      <c r="E1061" s="14" t="str">
        <f>HYPERLINK("http://alsi.kz/ru/catalog/mikrofony/", "http://alsi.kz/ru/catalog/mikrofony/")</f>
        <v>http://alsi.kz/ru/catalog/mikrofony/</v>
      </c>
    </row>
    <row r="1062" spans="1:5" outlineLevel="3">
      <c r="A1062" s="18" t="s">
        <v>2869</v>
      </c>
      <c r="B1062" s="18">
        <v>34801</v>
      </c>
      <c r="C1062" s="19" t="s">
        <v>2870</v>
      </c>
      <c r="D1062" s="18" t="s">
        <v>2871</v>
      </c>
      <c r="E1062" s="20" t="str">
        <f>HYPERLINK("https://alsi.kz/ru/catalog/mikrofony/garnitura-hs-5k-s-mikrofonom-na-gibkoy-shtange-dlya-rst-kenwood-tc-268-34801/", "https://alsi.kz/ru/catalog/mikrofony/garnitura-hs-5k-s-mikrofonom-na-gibkoy-shtange-dlya-rst-kenwood-tc-268-34801/")</f>
        <v>https://alsi.kz/ru/catalog/mikrofony/garnitura-hs-5k-s-mikrofonom-na-gibkoy-shtange-dlya-rst-kenwood-tc-268-34801/</v>
      </c>
    </row>
    <row r="1063" spans="1:5" outlineLevel="3">
      <c r="A1063" s="18" t="s">
        <v>2872</v>
      </c>
      <c r="B1063" s="18">
        <v>1043</v>
      </c>
      <c r="C1063" s="19" t="s">
        <v>2873</v>
      </c>
      <c r="D1063" s="18" t="s">
        <v>2874</v>
      </c>
      <c r="E1063" s="20" t="str">
        <f>HYPERLINK("https://alsi.kz/ru/catalog/mikrofony/mikrofon-motorola-pmmn4097c-s-bluetooth-dlya-dm4400440146004601-1043/", "https://alsi.kz/ru/catalog/mikrofony/mikrofon-motorola-pmmn4097c-s-bluetooth-dlya-dm4400440146004601-1043/")</f>
        <v>https://alsi.kz/ru/catalog/mikrofony/mikrofon-motorola-pmmn4097c-s-bluetooth-dlya-dm4400440146004601-1043/</v>
      </c>
    </row>
    <row r="1064" spans="1:5" outlineLevel="3">
      <c r="A1064" s="18" t="s">
        <v>2875</v>
      </c>
      <c r="B1064" s="18">
        <v>82095</v>
      </c>
      <c r="C1064" s="19" t="s">
        <v>2876</v>
      </c>
      <c r="D1064" s="18" t="s">
        <v>2877</v>
      </c>
      <c r="E1064" s="20" t="str">
        <f>HYPERLINK("https://alsi.kz/ru/catalog/mikrofony/mikrofon-vynosnoy-mp16-sp3-ip54-dlya-sepura-stp8000stp9000-82095-xpt/", "https://alsi.kz/ru/catalog/mikrofony/mikrofon-vynosnoy-mp16-sp3-ip54-dlya-sepura-stp8000stp9000-82095-xpt/")</f>
        <v>https://alsi.kz/ru/catalog/mikrofony/mikrofon-vynosnoy-mp16-sp3-ip54-dlya-sepura-stp8000stp9000-82095-xpt/</v>
      </c>
    </row>
    <row r="1065" spans="1:5" outlineLevel="3">
      <c r="A1065" s="18" t="s">
        <v>2878</v>
      </c>
      <c r="B1065" s="18">
        <v>82093</v>
      </c>
      <c r="C1065" s="19" t="s">
        <v>2879</v>
      </c>
      <c r="D1065" s="18" t="s">
        <v>2880</v>
      </c>
      <c r="E1065" s="20" t="str">
        <f>HYPERLINK("https://alsi.kz/ru/catalog/mikrofony/mikrofon-vynosnoy-mp21-sp3-dlya-sepura-stp8000stp9000-82093-ruu/", "https://alsi.kz/ru/catalog/mikrofony/mikrofon-vynosnoy-mp21-sp3-dlya-sepura-stp8000stp9000-82093-ruu/")</f>
        <v>https://alsi.kz/ru/catalog/mikrofony/mikrofon-vynosnoy-mp21-sp3-dlya-sepura-stp8000stp9000-82093-ruu/</v>
      </c>
    </row>
    <row r="1066" spans="1:5" outlineLevel="3">
      <c r="A1066" s="18" t="s">
        <v>2881</v>
      </c>
      <c r="B1066" s="18">
        <v>82094</v>
      </c>
      <c r="C1066" s="19" t="s">
        <v>2882</v>
      </c>
      <c r="D1066" s="18" t="s">
        <v>2883</v>
      </c>
      <c r="E1066" s="20" t="str">
        <f>HYPERLINK("https://alsi.kz/ru/catalog/mikrofony/mikrofon-vynosnoy-mp22-sp3-ipx6-dlya-sepura-stp8000stp9000-82094-hz1/", "https://alsi.kz/ru/catalog/mikrofony/mikrofon-vynosnoy-mp22-sp3-ipx6-dlya-sepura-stp8000stp9000-82094-hz1/")</f>
        <v>https://alsi.kz/ru/catalog/mikrofony/mikrofon-vynosnoy-mp22-sp3-ipx6-dlya-sepura-stp8000stp9000-82094-hz1/</v>
      </c>
    </row>
    <row r="1067" spans="1:5" outlineLevel="3">
      <c r="A1067" s="18" t="s">
        <v>2884</v>
      </c>
      <c r="B1067" s="18">
        <v>82096</v>
      </c>
      <c r="C1067" s="19" t="s">
        <v>2885</v>
      </c>
      <c r="D1067" s="18" t="s">
        <v>2727</v>
      </c>
      <c r="E1067" s="20" t="str">
        <f>HYPERLINK("https://alsi.kz/ru/catalog/mikrofony/mikrofon-vynosnoy-mp68-sp3-ipx7-dlya-sepura-stp8000stp9000-82096-fty/", "https://alsi.kz/ru/catalog/mikrofony/mikrofon-vynosnoy-mp68-sp3-ipx7-dlya-sepura-stp8000stp9000-82096-fty/")</f>
        <v>https://alsi.kz/ru/catalog/mikrofony/mikrofon-vynosnoy-mp68-sp3-ipx7-dlya-sepura-stp8000stp9000-82096-fty/</v>
      </c>
    </row>
    <row r="1068" spans="1:5" outlineLevel="3">
      <c r="A1068" s="18" t="s">
        <v>2886</v>
      </c>
      <c r="B1068" s="18">
        <v>73327</v>
      </c>
      <c r="C1068" s="19" t="s">
        <v>2887</v>
      </c>
      <c r="D1068" s="18" t="s">
        <v>2888</v>
      </c>
      <c r="E1068" s="20" t="str">
        <f>HYPERLINK("https://alsi.kz/ru/catalog/mikrofony/mikrofon-nastolnyy-hytera-dm01u1-dws-rs-73327/", "https://alsi.kz/ru/catalog/mikrofony/mikrofon-nastolnyy-hytera-dm01u1-dws-rs-73327/")</f>
        <v>https://alsi.kz/ru/catalog/mikrofony/mikrofon-nastolnyy-hytera-dm01u1-dws-rs-73327/</v>
      </c>
    </row>
    <row r="1069" spans="1:5" outlineLevel="3">
      <c r="A1069" s="18" t="s">
        <v>2889</v>
      </c>
      <c r="B1069" s="18">
        <v>52890</v>
      </c>
      <c r="C1069" s="19" t="s">
        <v>2890</v>
      </c>
      <c r="D1069" s="18" t="s">
        <v>2891</v>
      </c>
      <c r="E1069" s="20" t="str">
        <f>HYPERLINK("https://alsi.kz/ru/catalog/mikrofony/mikrofon-nastolnyy-sm10r1-52890-jvz/", "https://alsi.kz/ru/catalog/mikrofony/mikrofon-nastolnyy-sm10r1-52890-jvz/")</f>
        <v>https://alsi.kz/ru/catalog/mikrofony/mikrofon-nastolnyy-sm10r1-52890-jvz/</v>
      </c>
    </row>
    <row r="1070" spans="1:5" outlineLevel="3">
      <c r="A1070" s="18" t="s">
        <v>2892</v>
      </c>
      <c r="B1070" s="18">
        <v>22733</v>
      </c>
      <c r="C1070" s="19" t="s">
        <v>2893</v>
      </c>
      <c r="D1070" s="18" t="s">
        <v>2894</v>
      </c>
      <c r="E1070" s="20" t="str">
        <f>HYPERLINK("https://alsi.kz/ru/catalog/mikrofony/mikrofon-ruchnoy-icom-hm-152-dlya-mobilnyh-rst-22733/", "https://alsi.kz/ru/catalog/mikrofony/mikrofon-ruchnoy-icom-hm-152-dlya-mobilnyh-rst-22733/")</f>
        <v>https://alsi.kz/ru/catalog/mikrofony/mikrofon-ruchnoy-icom-hm-152-dlya-mobilnyh-rst-22733/</v>
      </c>
    </row>
    <row r="1071" spans="1:5" outlineLevel="3">
      <c r="A1071" s="18" t="s">
        <v>2895</v>
      </c>
      <c r="B1071" s="18">
        <v>84796</v>
      </c>
      <c r="C1071" s="19" t="s">
        <v>2896</v>
      </c>
      <c r="D1071" s="18" t="s">
        <v>2897</v>
      </c>
      <c r="E1071" s="20" t="str">
        <f>HYPERLINK("https://alsi.kz/ru/catalog/mikrofony/mikrofon-ruchnoy-icom-hm-240-dlya-rst-ic-a16e-84796/", "https://alsi.kz/ru/catalog/mikrofony/mikrofon-ruchnoy-icom-hm-240-dlya-rst-ic-a16e-84796/")</f>
        <v>https://alsi.kz/ru/catalog/mikrofony/mikrofon-ruchnoy-icom-hm-240-dlya-rst-ic-a16e-84796/</v>
      </c>
    </row>
    <row r="1072" spans="1:5" outlineLevel="3">
      <c r="A1072" s="18" t="s">
        <v>2898</v>
      </c>
      <c r="B1072" s="18">
        <v>60986</v>
      </c>
      <c r="C1072" s="19" t="s">
        <v>2899</v>
      </c>
      <c r="D1072" s="18" t="s">
        <v>2900</v>
      </c>
      <c r="E1072" s="20" t="str">
        <f>HYPERLINK("https://alsi.kz/ru/catalog/mikrofony/mikrofon-dinamik-motororla-rln6544a-besprovodnoy-s-akkumulyatorom-i-krepleniem-dlya-rst-dpdm4001-6-9x9/", "https://alsi.kz/ru/catalog/mikrofony/mikrofon-dinamik-motororla-rln6544a-besprovodnoy-s-akkumulyatorom-i-krepleniem-dlya-rst-dpdm4001-6-9x9/")</f>
        <v>https://alsi.kz/ru/catalog/mikrofony/mikrofon-dinamik-motororla-rln6544a-besprovodnoy-s-akkumulyatorom-i-krepleniem-dlya-rst-dpdm4001-6-9x9/</v>
      </c>
    </row>
    <row r="1073" spans="1:5" outlineLevel="3">
      <c r="A1073" s="18" t="s">
        <v>2901</v>
      </c>
      <c r="B1073" s="18">
        <v>82443</v>
      </c>
      <c r="C1073" s="19" t="s">
        <v>2902</v>
      </c>
      <c r="D1073" s="18" t="s">
        <v>2903</v>
      </c>
      <c r="E1073" s="20" t="str">
        <f>HYPERLINK("https://alsi.kz/ru/catalog/mikrofony/mikrofon-dinamik-vynosnoy-icom-hm-131l-dlya-portativnoy-rst-82443-wm6/", "https://alsi.kz/ru/catalog/mikrofony/mikrofon-dinamik-vynosnoy-icom-hm-131l-dlya-portativnoy-rst-82443-wm6/")</f>
        <v>https://alsi.kz/ru/catalog/mikrofony/mikrofon-dinamik-vynosnoy-icom-hm-131l-dlya-portativnoy-rst-82443-wm6/</v>
      </c>
    </row>
    <row r="1074" spans="1:5" outlineLevel="2">
      <c r="A1074" s="15" t="s">
        <v>2904</v>
      </c>
      <c r="B1074" s="16"/>
      <c r="C1074" s="16"/>
      <c r="D1074" s="17"/>
      <c r="E1074" s="14" t="str">
        <f>HYPERLINK("http://alsi.kz/ru/catalog/chehly-i-skoby/", "http://alsi.kz/ru/catalog/chehly-i-skoby/")</f>
        <v>http://alsi.kz/ru/catalog/chehly-i-skoby/</v>
      </c>
    </row>
    <row r="1075" spans="1:5" outlineLevel="3">
      <c r="A1075" s="18" t="s">
        <v>2905</v>
      </c>
      <c r="B1075" s="18">
        <v>7992</v>
      </c>
      <c r="C1075" s="19" t="s">
        <v>2906</v>
      </c>
      <c r="D1075" s="18" t="s">
        <v>2907</v>
      </c>
      <c r="E1075" s="20" t="str">
        <f>HYPERLINK("https://alsi.kz/ru/catalog/chehly-i-skoby/derjatel-tdn9327-dlya-portativnoy-rst-7992-zpr/", "https://alsi.kz/ru/catalog/chehly-i-skoby/derjatel-tdn9327-dlya-portativnoy-rst-7992-zpr/")</f>
        <v>https://alsi.kz/ru/catalog/chehly-i-skoby/derjatel-tdn9327-dlya-portativnoy-rst-7992-zpr/</v>
      </c>
    </row>
    <row r="1076" spans="1:5" outlineLevel="1">
      <c r="A1076" s="11" t="s">
        <v>2908</v>
      </c>
      <c r="B1076" s="12"/>
      <c r="C1076" s="12"/>
      <c r="D1076" s="13"/>
      <c r="E1076" s="14" t="str">
        <f>HYPERLINK("http://alsi.kz/ru/catalog/antenny/", "http://alsi.kz/ru/catalog/antenny/")</f>
        <v>http://alsi.kz/ru/catalog/antenny/</v>
      </c>
    </row>
    <row r="1077" spans="1:5" outlineLevel="2">
      <c r="A1077" s="15" t="s">
        <v>2909</v>
      </c>
      <c r="B1077" s="16"/>
      <c r="C1077" s="16"/>
      <c r="D1077" s="17"/>
      <c r="E1077" s="14" t="str">
        <f>HYPERLINK("http://alsi.kz/ru/catalog/napravlennye-stacionarnye-antenny-p9i/", "http://alsi.kz/ru/catalog/napravlennye-stacionarnye-antenny-p9i/")</f>
        <v>http://alsi.kz/ru/catalog/napravlennye-stacionarnye-antenny-p9i/</v>
      </c>
    </row>
    <row r="1078" spans="1:5" outlineLevel="3">
      <c r="A1078" s="18" t="s">
        <v>2910</v>
      </c>
      <c r="B1078" s="18">
        <v>83248</v>
      </c>
      <c r="C1078" s="19" t="s">
        <v>2911</v>
      </c>
      <c r="D1078" s="18" t="s">
        <v>2912</v>
      </c>
      <c r="E1078" s="20" t="str">
        <f>HYPERLINK("https://alsi.kz/ru/catalog/napravlennye-stacionarnye-antenny-p9i/antenna-vsenapravlennaya-kathrein-737299-406-430mhz-2dbi-50w-40cm-kabel-1m-83248/", "https://alsi.kz/ru/catalog/napravlennye-stacionarnye-antenny-p9i/antenna-vsenapravlennaya-kathrein-737299-406-430mhz-2dbi-50w-40cm-kabel-1m-83248/")</f>
        <v>https://alsi.kz/ru/catalog/napravlennye-stacionarnye-antenny-p9i/antenna-vsenapravlennaya-kathrein-737299-406-430mhz-2dbi-50w-40cm-kabel-1m-83248/</v>
      </c>
    </row>
    <row r="1079" spans="1:5" outlineLevel="3">
      <c r="A1079" s="18" t="s">
        <v>2913</v>
      </c>
      <c r="B1079" s="18">
        <v>83275</v>
      </c>
      <c r="C1079" s="19" t="s">
        <v>2914</v>
      </c>
      <c r="D1079" s="18" t="s">
        <v>2915</v>
      </c>
      <c r="E1079" s="20" t="str">
        <f>HYPERLINK("https://alsi.kz/ru/catalog/napravlennye-stacionarnye-antenny-p9i/antenna-stacionarnaya-diamond-bc200-430-490mgc-65db-200vt-50-om-83275/", "https://alsi.kz/ru/catalog/napravlennye-stacionarnye-antenny-p9i/antenna-stacionarnaya-diamond-bc200-430-490mgc-65db-200vt-50-om-83275/")</f>
        <v>https://alsi.kz/ru/catalog/napravlennye-stacionarnye-antenny-p9i/antenna-stacionarnaya-diamond-bc200-430-490mgc-65db-200vt-50-om-83275/</v>
      </c>
    </row>
    <row r="1080" spans="1:5" outlineLevel="3">
      <c r="A1080" s="18" t="s">
        <v>2916</v>
      </c>
      <c r="B1080" s="18">
        <v>83276</v>
      </c>
      <c r="C1080" s="19" t="s">
        <v>2917</v>
      </c>
      <c r="D1080" s="18" t="s">
        <v>2918</v>
      </c>
      <c r="E1080" s="20" t="str">
        <f>HYPERLINK("https://alsi.kz/ru/catalog/napravlennye-stacionarnye-antenny-p9i/antenna-stacionarnaya-diamond-bc200l-370-430mgc-55db-200vt-50-om-83276/", "https://alsi.kz/ru/catalog/napravlennye-stacionarnye-antenny-p9i/antenna-stacionarnaya-diamond-bc200l-370-430mgc-55db-200vt-50-om-83276/")</f>
        <v>https://alsi.kz/ru/catalog/napravlennye-stacionarnye-antenny-p9i/antenna-stacionarnaya-diamond-bc200l-370-430mgc-55db-200vt-50-om-83276/</v>
      </c>
    </row>
    <row r="1081" spans="1:5" outlineLevel="3">
      <c r="A1081" s="18" t="s">
        <v>2919</v>
      </c>
      <c r="B1081" s="18">
        <v>82256</v>
      </c>
      <c r="C1081" s="19" t="s">
        <v>2920</v>
      </c>
      <c r="D1081" s="18" t="s">
        <v>2921</v>
      </c>
      <c r="E1081" s="20" t="str">
        <f>HYPERLINK("https://alsi.kz/ru/catalog/napravlennye-stacionarnye-antenny-p9i/antenna-stacionarnaya-kenbotong-tqj-400e-424-440-mgc-85-dbi-100-vt-50-om-ksv-ne-huje-15-82256-mt5/", "https://alsi.kz/ru/catalog/napravlennye-stacionarnye-antenny-p9i/antenna-stacionarnaya-kenbotong-tqj-400e-424-440-mgc-85-dbi-100-vt-50-om-ksv-ne-huje-15-82256-mt5/")</f>
        <v>https://alsi.kz/ru/catalog/napravlennye-stacionarnye-antenny-p9i/antenna-stacionarnaya-kenbotong-tqj-400e-424-440-mgc-85-dbi-100-vt-50-om-ksv-ne-huje-15-82256-mt5/</v>
      </c>
    </row>
    <row r="1082" spans="1:5" outlineLevel="3">
      <c r="A1082" s="18" t="s">
        <v>2922</v>
      </c>
      <c r="B1082" s="18">
        <v>82257</v>
      </c>
      <c r="C1082" s="19" t="s">
        <v>2923</v>
      </c>
      <c r="D1082" s="18" t="s">
        <v>2921</v>
      </c>
      <c r="E1082" s="20" t="str">
        <f>HYPERLINK("https://alsi.kz/ru/catalog/napravlennye-stacionarnye-antenny-p9i/antenna-stacionarnaya-kenbotong-tqj-400e-440-456-mgc-85-dbi-100-vt-50-om-ksv-ne-huje-15-82257-vqa/", "https://alsi.kz/ru/catalog/napravlennye-stacionarnye-antenny-p9i/antenna-stacionarnaya-kenbotong-tqj-400e-440-456-mgc-85-dbi-100-vt-50-om-ksv-ne-huje-15-82257-vqa/")</f>
        <v>https://alsi.kz/ru/catalog/napravlennye-stacionarnye-antenny-p9i/antenna-stacionarnaya-kenbotong-tqj-400e-440-456-mgc-85-dbi-100-vt-50-om-ksv-ne-huje-15-82257-vqa/</v>
      </c>
    </row>
    <row r="1083" spans="1:5" outlineLevel="3">
      <c r="A1083" s="18" t="s">
        <v>2924</v>
      </c>
      <c r="B1083" s="18">
        <v>84995</v>
      </c>
      <c r="C1083" s="19" t="s">
        <v>2925</v>
      </c>
      <c r="D1083" s="18" t="s">
        <v>2926</v>
      </c>
      <c r="E1083" s="20" t="str">
        <f>HYPERLINK("https://alsi.kz/ru/catalog/napravlennye-stacionarnye-antenny-p9i/antenna-stacionarnaya-tqj-400e-408mhz-85dbi-84995/", "https://alsi.kz/ru/catalog/napravlennye-stacionarnye-antenny-p9i/antenna-stacionarnaya-tqj-400e-408mhz-85dbi-84995/")</f>
        <v>https://alsi.kz/ru/catalog/napravlennye-stacionarnye-antenny-p9i/antenna-stacionarnaya-tqj-400e-408mhz-85dbi-84995/</v>
      </c>
    </row>
    <row r="1084" spans="1:5" outlineLevel="3">
      <c r="A1084" s="18" t="s">
        <v>2927</v>
      </c>
      <c r="B1084" s="18">
        <v>84996</v>
      </c>
      <c r="C1084" s="19" t="s">
        <v>2928</v>
      </c>
      <c r="D1084" s="18" t="s">
        <v>2926</v>
      </c>
      <c r="E1084" s="20" t="str">
        <f>HYPERLINK("https://alsi.kz/ru/catalog/napravlennye-stacionarnye-antenny-p9i/antenna-stacionarnaya-tqj-400e-416mhz-85dbi-84996/", "https://alsi.kz/ru/catalog/napravlennye-stacionarnye-antenny-p9i/antenna-stacionarnaya-tqj-400e-416mhz-85dbi-84996/")</f>
        <v>https://alsi.kz/ru/catalog/napravlennye-stacionarnye-antenny-p9i/antenna-stacionarnaya-tqj-400e-416mhz-85dbi-84996/</v>
      </c>
    </row>
    <row r="1085" spans="1:5" outlineLevel="3">
      <c r="A1085" s="18" t="s">
        <v>2929</v>
      </c>
      <c r="B1085" s="18">
        <v>84997</v>
      </c>
      <c r="C1085" s="19" t="s">
        <v>2930</v>
      </c>
      <c r="D1085" s="18" t="s">
        <v>2926</v>
      </c>
      <c r="E1085" s="20" t="str">
        <f>HYPERLINK("https://alsi.kz/ru/catalog/napravlennye-stacionarnye-antenny-p9i/antenna-stacionarnaya-tqj-400e-432mhz-85dbi-84997/", "https://alsi.kz/ru/catalog/napravlennye-stacionarnye-antenny-p9i/antenna-stacionarnaya-tqj-400e-432mhz-85dbi-84997/")</f>
        <v>https://alsi.kz/ru/catalog/napravlennye-stacionarnye-antenny-p9i/antenna-stacionarnaya-tqj-400e-432mhz-85dbi-84997/</v>
      </c>
    </row>
    <row r="1086" spans="1:5" outlineLevel="3">
      <c r="A1086" s="18" t="s">
        <v>2931</v>
      </c>
      <c r="B1086" s="18">
        <v>84998</v>
      </c>
      <c r="C1086" s="19" t="s">
        <v>2932</v>
      </c>
      <c r="D1086" s="18" t="s">
        <v>2926</v>
      </c>
      <c r="E1086" s="20" t="str">
        <f>HYPERLINK("https://alsi.kz/ru/catalog/napravlennye-stacionarnye-antenny-p9i/antenna-stacionarnaya-tqj-400e-440mhz-85dbi-84998/", "https://alsi.kz/ru/catalog/napravlennye-stacionarnye-antenny-p9i/antenna-stacionarnaya-tqj-400e-440mhz-85dbi-84998/")</f>
        <v>https://alsi.kz/ru/catalog/napravlennye-stacionarnye-antenny-p9i/antenna-stacionarnaya-tqj-400e-440mhz-85dbi-84998/</v>
      </c>
    </row>
    <row r="1087" spans="1:5" outlineLevel="3">
      <c r="A1087" s="18" t="s">
        <v>2933</v>
      </c>
      <c r="B1087" s="18">
        <v>84999</v>
      </c>
      <c r="C1087" s="19" t="s">
        <v>2934</v>
      </c>
      <c r="D1087" s="18" t="s">
        <v>2926</v>
      </c>
      <c r="E1087" s="20" t="str">
        <f>HYPERLINK("https://alsi.kz/ru/catalog/napravlennye-stacionarnye-antenny-p9i/antenna-stacionarnaya-tqj-400e-448mhz-85dbi-84999/", "https://alsi.kz/ru/catalog/napravlennye-stacionarnye-antenny-p9i/antenna-stacionarnaya-tqj-400e-448mhz-85dbi-84999/")</f>
        <v>https://alsi.kz/ru/catalog/napravlennye-stacionarnye-antenny-p9i/antenna-stacionarnaya-tqj-400e-448mhz-85dbi-84999/</v>
      </c>
    </row>
    <row r="1088" spans="1:5" outlineLevel="3">
      <c r="A1088" s="18" t="s">
        <v>2935</v>
      </c>
      <c r="B1088" s="18">
        <v>85000</v>
      </c>
      <c r="C1088" s="19" t="s">
        <v>2936</v>
      </c>
      <c r="D1088" s="18" t="s">
        <v>2926</v>
      </c>
      <c r="E1088" s="20" t="str">
        <f>HYPERLINK("https://alsi.kz/ru/catalog/napravlennye-stacionarnye-antenny-p9i/antenna-stacionarnaya-tqj-400e-456mhz-85dbi-85000/", "https://alsi.kz/ru/catalog/napravlennye-stacionarnye-antenny-p9i/antenna-stacionarnaya-tqj-400e-456mhz-85dbi-85000/")</f>
        <v>https://alsi.kz/ru/catalog/napravlennye-stacionarnye-antenny-p9i/antenna-stacionarnaya-tqj-400e-456mhz-85dbi-85000/</v>
      </c>
    </row>
    <row r="1089" spans="1:5" outlineLevel="3">
      <c r="A1089" s="18" t="s">
        <v>2937</v>
      </c>
      <c r="B1089" s="18">
        <v>85001</v>
      </c>
      <c r="C1089" s="19" t="s">
        <v>2938</v>
      </c>
      <c r="D1089" s="18" t="s">
        <v>2926</v>
      </c>
      <c r="E1089" s="20" t="str">
        <f>HYPERLINK("https://alsi.kz/ru/catalog/napravlennye-stacionarnye-antenny-p9i/antenna-stacionarnaya-tqj-400e-464mhz-85dbi-85001/", "https://alsi.kz/ru/catalog/napravlennye-stacionarnye-antenny-p9i/antenna-stacionarnaya-tqj-400e-464mhz-85dbi-85001/")</f>
        <v>https://alsi.kz/ru/catalog/napravlennye-stacionarnye-antenny-p9i/antenna-stacionarnaya-tqj-400e-464mhz-85dbi-85001/</v>
      </c>
    </row>
    <row r="1090" spans="1:5" outlineLevel="2">
      <c r="A1090" s="15" t="s">
        <v>2939</v>
      </c>
      <c r="B1090" s="16"/>
      <c r="C1090" s="16"/>
      <c r="D1090" s="17"/>
      <c r="E1090" s="14" t="str">
        <f>HYPERLINK("http://alsi.kz/ru/catalog/portativnye-antenny-zuz/", "http://alsi.kz/ru/catalog/portativnye-antenny-zuz/")</f>
        <v>http://alsi.kz/ru/catalog/portativnye-antenny-zuz/</v>
      </c>
    </row>
    <row r="1091" spans="1:5" outlineLevel="3">
      <c r="A1091" s="18" t="s">
        <v>2940</v>
      </c>
      <c r="B1091" s="18">
        <v>67412</v>
      </c>
      <c r="C1091" s="19" t="s">
        <v>2941</v>
      </c>
      <c r="D1091" s="18" t="s">
        <v>2942</v>
      </c>
      <c r="E1091" s="20" t="str">
        <f>HYPERLINK("https://alsi.kz/ru/catalog/portativnye-antenny-zuz/antenna-portativnaya-hyt-450-470mgc-dlya-rst-tc-320-67412/", "https://alsi.kz/ru/catalog/portativnye-antenny-zuz/antenna-portativnaya-hyt-450-470mgc-dlya-rst-tc-320-67412/")</f>
        <v>https://alsi.kz/ru/catalog/portativnye-antenny-zuz/antenna-portativnaya-hyt-450-470mgc-dlya-rst-tc-320-67412/</v>
      </c>
    </row>
    <row r="1092" spans="1:5" outlineLevel="2">
      <c r="A1092" s="15" t="s">
        <v>2943</v>
      </c>
      <c r="B1092" s="16"/>
      <c r="C1092" s="16"/>
      <c r="D1092" s="17"/>
      <c r="E1092" s="14" t="str">
        <f>HYPERLINK("http://alsi.kz/ru/catalog/avtomobilnye-antenny-s8t/", "http://alsi.kz/ru/catalog/avtomobilnye-antenny-s8t/")</f>
        <v>http://alsi.kz/ru/catalog/avtomobilnye-antenny-s8t/</v>
      </c>
    </row>
    <row r="1093" spans="1:5" outlineLevel="3">
      <c r="A1093" s="18" t="s">
        <v>2944</v>
      </c>
      <c r="B1093" s="18">
        <v>83628</v>
      </c>
      <c r="C1093" s="19" t="s">
        <v>2945</v>
      </c>
      <c r="D1093" s="18" t="s">
        <v>2946</v>
      </c>
      <c r="E1093" s="20" t="str">
        <f>HYPERLINK("https://alsi.kz/ru/catalog/avtomobilnye-antenny-s8t/antenna-avtomobilnaya-2j6507bg-380-400mgc-gpsglonass-vreznaya-s-kabelem-83628/", "https://alsi.kz/ru/catalog/avtomobilnye-antenny-s8t/antenna-avtomobilnaya-2j6507bg-380-400mgc-gpsglonass-vreznaya-s-kabelem-83628/")</f>
        <v>https://alsi.kz/ru/catalog/avtomobilnye-antenny-s8t/antenna-avtomobilnaya-2j6507bg-380-400mgc-gpsglonass-vreznaya-s-kabelem-83628/</v>
      </c>
    </row>
    <row r="1094" spans="1:5" outlineLevel="3">
      <c r="A1094" s="18" t="s">
        <v>2947</v>
      </c>
      <c r="B1094" s="18">
        <v>83629</v>
      </c>
      <c r="C1094" s="19" t="s">
        <v>2948</v>
      </c>
      <c r="D1094" s="18" t="s">
        <v>2949</v>
      </c>
      <c r="E1094" s="20" t="str">
        <f>HYPERLINK("https://alsi.kz/ru/catalog/avtomobilnye-antenny-s8t/antenna-avtomobilnaya-2j6507bg-450-470mgc-gpsglonass-vreznaya-s-kabelem-83629/", "https://alsi.kz/ru/catalog/avtomobilnye-antenny-s8t/antenna-avtomobilnaya-2j6507bg-450-470mgc-gpsglonass-vreznaya-s-kabelem-83629/")</f>
        <v>https://alsi.kz/ru/catalog/avtomobilnye-antenny-s8t/antenna-avtomobilnaya-2j6507bg-450-470mgc-gpsglonass-vreznaya-s-kabelem-83629/</v>
      </c>
    </row>
    <row r="1095" spans="1:5" outlineLevel="3">
      <c r="A1095" s="18" t="s">
        <v>2950</v>
      </c>
      <c r="B1095" s="18">
        <v>83626</v>
      </c>
      <c r="C1095" s="19" t="s">
        <v>2951</v>
      </c>
      <c r="D1095" s="18" t="s">
        <v>2952</v>
      </c>
      <c r="E1095" s="20" t="str">
        <f>HYPERLINK("https://alsi.kz/ru/catalog/avtomobilnye-antenny-s8t/antenna-avtomobilnaya-2j857bg-380-430mgc-gpsglonass-vreznaya-s-kabelem-83626/", "https://alsi.kz/ru/catalog/avtomobilnye-antenny-s8t/antenna-avtomobilnaya-2j857bg-380-430mgc-gpsglonass-vreznaya-s-kabelem-83626/")</f>
        <v>https://alsi.kz/ru/catalog/avtomobilnye-antenny-s8t/antenna-avtomobilnaya-2j857bg-380-430mgc-gpsglonass-vreznaya-s-kabelem-83626/</v>
      </c>
    </row>
    <row r="1096" spans="1:5" outlineLevel="3">
      <c r="A1096" s="18" t="s">
        <v>2953</v>
      </c>
      <c r="B1096" s="18">
        <v>61428</v>
      </c>
      <c r="C1096" s="19" t="s">
        <v>2954</v>
      </c>
      <c r="D1096" s="18" t="s">
        <v>2955</v>
      </c>
      <c r="E1096" s="20" t="str">
        <f>HYPERLINK("https://alsi.kz/ru/catalog/avtomobilnye-antenny-s8t/antenna-avtomobilnaya-motorola-pmae4035-403-430mgc-14-c-kabelem-61428/", "https://alsi.kz/ru/catalog/avtomobilnye-antenny-s8t/antenna-avtomobilnaya-motorola-pmae4035-403-430mgc-14-c-kabelem-61428/")</f>
        <v>https://alsi.kz/ru/catalog/avtomobilnye-antenny-s8t/antenna-avtomobilnaya-motorola-pmae4035-403-430mgc-14-c-kabelem-61428/</v>
      </c>
    </row>
    <row r="1097" spans="1:5" outlineLevel="3">
      <c r="A1097" s="18" t="s">
        <v>2956</v>
      </c>
      <c r="B1097" s="18">
        <v>83247</v>
      </c>
      <c r="C1097" s="19" t="s">
        <v>2957</v>
      </c>
      <c r="D1097" s="18" t="s">
        <v>2958</v>
      </c>
      <c r="E1097" s="20" t="str">
        <f>HYPERLINK("https://alsi.kz/ru/catalog/avtomobilnye-antenny-s8t/antenna-vsenapravlennaya-kathrein-80010339-405-430mhz-2dbi-n-female-77-cm-83247/", "https://alsi.kz/ru/catalog/avtomobilnye-antenny-s8t/antenna-vsenapravlennaya-kathrein-80010339-405-430mhz-2dbi-n-female-77-cm-83247/")</f>
        <v>https://alsi.kz/ru/catalog/avtomobilnye-antenny-s8t/antenna-vsenapravlennaya-kathrein-80010339-405-430mhz-2dbi-n-female-77-cm-83247/</v>
      </c>
    </row>
    <row r="1098" spans="1:5" outlineLevel="2">
      <c r="A1098" s="15" t="s">
        <v>2662</v>
      </c>
      <c r="B1098" s="16"/>
      <c r="C1098" s="16"/>
      <c r="D1098" s="17"/>
      <c r="E1098" s="14" t="str">
        <f>HYPERLINK("http://alsi.kz/ru/catalog/aksessuary-eg5/", "http://alsi.kz/ru/catalog/aksessuary-eg5/")</f>
        <v>http://alsi.kz/ru/catalog/aksessuary-eg5/</v>
      </c>
    </row>
    <row r="1099" spans="1:5" outlineLevel="3">
      <c r="A1099" s="18" t="s">
        <v>2959</v>
      </c>
      <c r="B1099" s="18">
        <v>6157</v>
      </c>
      <c r="C1099" s="19" t="s">
        <v>2960</v>
      </c>
      <c r="D1099" s="18" t="s">
        <v>2961</v>
      </c>
      <c r="E1099" s="20" t="str">
        <f>HYPERLINK("https://alsi.kz/ru/catalog/aksessuary-eg5/summator-ss430-antennyy-403-470-mhz-6157-zf7/", "https://alsi.kz/ru/catalog/aksessuary-eg5/summator-ss430-antennyy-403-470-mhz-6157-zf7/")</f>
        <v>https://alsi.kz/ru/catalog/aksessuary-eg5/summator-ss430-antennyy-403-470-mhz-6157-zf7/</v>
      </c>
    </row>
    <row r="1100" spans="1:5" outlineLevel="2">
      <c r="A1100" s="15" t="s">
        <v>2962</v>
      </c>
      <c r="B1100" s="16"/>
      <c r="C1100" s="16"/>
      <c r="D1100" s="17"/>
      <c r="E1100" s="14" t="str">
        <f>HYPERLINK("http://alsi.kz/ru/catalog/grozorazryadniki-q86/", "http://alsi.kz/ru/catalog/grozorazryadniki-q86/")</f>
        <v>http://alsi.kz/ru/catalog/grozorazryadniki-q86/</v>
      </c>
    </row>
    <row r="1101" spans="1:5" outlineLevel="3">
      <c r="A1101" s="18" t="s">
        <v>2963</v>
      </c>
      <c r="B1101" s="18">
        <v>82337</v>
      </c>
      <c r="C1101" s="19" t="s">
        <v>2964</v>
      </c>
      <c r="D1101" s="18" t="s">
        <v>2965</v>
      </c>
      <c r="E1101" s="20" t="str">
        <f>HYPERLINK("https://alsi.kz/ru/catalog/grozorazryadniki-q86/grozorazryadnik-alpha-delta-tt3g50u-0-500mgc-200vt-uhf-mamauhf-mama-82337-tk0/", "https://alsi.kz/ru/catalog/grozorazryadniki-q86/grozorazryadnik-alpha-delta-tt3g50u-0-500mgc-200vt-uhf-mamauhf-mama-82337-tk0/")</f>
        <v>https://alsi.kz/ru/catalog/grozorazryadniki-q86/grozorazryadnik-alpha-delta-tt3g50u-0-500mgc-200vt-uhf-mamauhf-mama-82337-tk0/</v>
      </c>
    </row>
    <row r="1102" spans="1:5" outlineLevel="3">
      <c r="A1102" s="18" t="s">
        <v>2966</v>
      </c>
      <c r="B1102" s="18">
        <v>82338</v>
      </c>
      <c r="C1102" s="19" t="s">
        <v>2967</v>
      </c>
      <c r="D1102" s="18" t="s">
        <v>2965</v>
      </c>
      <c r="E1102" s="20" t="str">
        <f>HYPERLINK("https://alsi.kz/ru/catalog/grozorazryadniki-q86/grozorazryadnik-alpha-delta-tt3g50u-hp-0-500mgc-2kvt-uhf-mamauhf-mama-82338-gg4/", "https://alsi.kz/ru/catalog/grozorazryadniki-q86/grozorazryadnik-alpha-delta-tt3g50u-hp-0-500mgc-2kvt-uhf-mamauhf-mama-82338-gg4/")</f>
        <v>https://alsi.kz/ru/catalog/grozorazryadniki-q86/grozorazryadnik-alpha-delta-tt3g50u-hp-0-500mgc-2kvt-uhf-mamauhf-mama-82338-gg4/</v>
      </c>
    </row>
    <row r="1103" spans="1:5" outlineLevel="3">
      <c r="A1103" s="18" t="s">
        <v>2968</v>
      </c>
      <c r="B1103" s="18">
        <v>65603</v>
      </c>
      <c r="C1103" s="19" t="s">
        <v>2969</v>
      </c>
      <c r="D1103" s="18" t="s">
        <v>2970</v>
      </c>
      <c r="E1103" s="20" t="str">
        <f>HYPERLINK("https://alsi.kz/ru/catalog/grozorazryadniki-q86/komplekt-krepleniya-rrx4032-dlya-grozorazryadnika-65603-nl3/", "https://alsi.kz/ru/catalog/grozorazryadniki-q86/komplekt-krepleniya-rrx4032-dlya-grozorazryadnika-65603-nl3/")</f>
        <v>https://alsi.kz/ru/catalog/grozorazryadniki-q86/komplekt-krepleniya-rrx4032-dlya-grozorazryadnika-65603-nl3/</v>
      </c>
    </row>
    <row r="1104" spans="1:5" outlineLevel="1">
      <c r="A1104" s="11" t="s">
        <v>2971</v>
      </c>
      <c r="B1104" s="12"/>
      <c r="C1104" s="12"/>
      <c r="D1104" s="13"/>
      <c r="E1104" s="14" t="str">
        <f>HYPERLINK("http://alsi.kz/ru/catalog/metalloiskateli/", "http://alsi.kz/ru/catalog/metalloiskateli/")</f>
        <v>http://alsi.kz/ru/catalog/metalloiskateli/</v>
      </c>
    </row>
    <row r="1105" spans="1:5" outlineLevel="2">
      <c r="A1105" s="15" t="s">
        <v>2972</v>
      </c>
      <c r="B1105" s="16"/>
      <c r="C1105" s="16"/>
      <c r="D1105" s="17"/>
      <c r="E1105" s="14" t="str">
        <f>HYPERLINK("http://alsi.kz/ru/catalog/gruntovye-metalloiskateli/", "http://alsi.kz/ru/catalog/gruntovye-metalloiskateli/")</f>
        <v>http://alsi.kz/ru/catalog/gruntovye-metalloiskateli/</v>
      </c>
    </row>
    <row r="1106" spans="1:5" outlineLevel="3">
      <c r="A1106" s="18" t="s">
        <v>2973</v>
      </c>
      <c r="B1106" s="18">
        <v>82669</v>
      </c>
      <c r="C1106" s="19" t="s">
        <v>2974</v>
      </c>
      <c r="D1106" s="18" t="s">
        <v>2975</v>
      </c>
      <c r="E1106" s="20" t="str">
        <f>HYPERLINK("https://alsi.kz/ru/catalog/gruntovye-metalloiskateli/metalloiskatel-garrett-ace-200i-82669/", "https://alsi.kz/ru/catalog/gruntovye-metalloiskateli/metalloiskatel-garrett-ace-200i-82669/")</f>
        <v>https://alsi.kz/ru/catalog/gruntovye-metalloiskateli/metalloiskatel-garrett-ace-200i-82669/</v>
      </c>
    </row>
    <row r="1107" spans="1:5" outlineLevel="3">
      <c r="A1107" s="18" t="s">
        <v>2976</v>
      </c>
      <c r="B1107" s="18">
        <v>82670</v>
      </c>
      <c r="C1107" s="19" t="s">
        <v>2977</v>
      </c>
      <c r="D1107" s="18" t="s">
        <v>2978</v>
      </c>
      <c r="E1107" s="20" t="str">
        <f>HYPERLINK("https://alsi.kz/ru/catalog/gruntovye-metalloiskateli/metalloiskatel-garrett-ace-300i-82670/", "https://alsi.kz/ru/catalog/gruntovye-metalloiskateli/metalloiskatel-garrett-ace-300i-82670/")</f>
        <v>https://alsi.kz/ru/catalog/gruntovye-metalloiskateli/metalloiskatel-garrett-ace-300i-82670/</v>
      </c>
    </row>
    <row r="1108" spans="1:5" outlineLevel="2">
      <c r="A1108" s="15" t="s">
        <v>2979</v>
      </c>
      <c r="B1108" s="16"/>
      <c r="C1108" s="16"/>
      <c r="D1108" s="17"/>
      <c r="E1108" s="14" t="str">
        <f>HYPERLINK("http://alsi.kz/ru/catalog/ruchnye-gruntovye-metalloiskateli/", "http://alsi.kz/ru/catalog/ruchnye-gruntovye-metalloiskateli/")</f>
        <v>http://alsi.kz/ru/catalog/ruchnye-gruntovye-metalloiskateli/</v>
      </c>
    </row>
    <row r="1109" spans="1:5" outlineLevel="3">
      <c r="A1109" s="18" t="s">
        <v>2980</v>
      </c>
      <c r="B1109" s="18">
        <v>82673</v>
      </c>
      <c r="C1109" s="19" t="s">
        <v>2981</v>
      </c>
      <c r="D1109" s="18" t="s">
        <v>2982</v>
      </c>
      <c r="E1109" s="20" t="str">
        <f>HYPERLINK("https://alsi.kz/ru/catalog/ruchnye-gruntovye-metalloiskateli/metallodetektor-garrett-pro-pointer-2-82673-jqc/", "https://alsi.kz/ru/catalog/ruchnye-gruntovye-metalloiskateli/metallodetektor-garrett-pro-pointer-2-82673-jqc/")</f>
        <v>https://alsi.kz/ru/catalog/ruchnye-gruntovye-metalloiskateli/metallodetektor-garrett-pro-pointer-2-82673-jqc/</v>
      </c>
    </row>
    <row r="1110" spans="1:5" outlineLevel="1">
      <c r="A1110" s="11" t="s">
        <v>2983</v>
      </c>
      <c r="B1110" s="12"/>
      <c r="C1110" s="12"/>
      <c r="D1110" s="13"/>
      <c r="E1110" s="14" t="str">
        <f>HYPERLINK("http://alsi.kz/ru/catalog/ecoflow/", "http://alsi.kz/ru/catalog/ecoflow/")</f>
        <v>http://alsi.kz/ru/catalog/ecoflow/</v>
      </c>
    </row>
    <row r="1111" spans="1:5" outlineLevel="2">
      <c r="A1111" s="15" t="s">
        <v>2822</v>
      </c>
      <c r="B1111" s="16"/>
      <c r="C1111" s="16"/>
      <c r="D1111" s="17"/>
      <c r="E1111" s="14" t="str">
        <f>HYPERLINK("http://alsi.kz/ru/catalog/zaryadnye-ustroystva-gce/", "http://alsi.kz/ru/catalog/zaryadnye-ustroystva-gce/")</f>
        <v>http://alsi.kz/ru/catalog/zaryadnye-ustroystva-gce/</v>
      </c>
    </row>
    <row r="1112" spans="1:5" outlineLevel="3">
      <c r="A1112" s="18" t="s">
        <v>2984</v>
      </c>
      <c r="B1112" s="18">
        <v>86987</v>
      </c>
      <c r="C1112" s="19" t="s">
        <v>2985</v>
      </c>
      <c r="D1112" s="18" t="s">
        <v>2986</v>
      </c>
      <c r="E1112" s="20" t="str">
        <f>HYPERLINK("https://alsi.kz/ru/catalog/zaryadnye-ustroystva-gce/zaryadnaya-stanciya-ecoflow-delta-2-max-eu-2048-wh-2400w4800w-230v50hz60hz-pn-5009701006-86/", "https://alsi.kz/ru/catalog/zaryadnye-ustroystva-gce/zaryadnaya-stanciya-ecoflow-delta-2-max-eu-2048-wh-2400w4800w-230v50hz60hz-pn-5009701006-86/")</f>
        <v>https://alsi.kz/ru/catalog/zaryadnye-ustroystva-gce/zaryadnaya-stanciya-ecoflow-delta-2-max-eu-2048-wh-2400w4800w-230v50hz60hz-pn-5009701006-86/</v>
      </c>
    </row>
    <row r="1113" spans="1:5" outlineLevel="3">
      <c r="A1113" s="18" t="s">
        <v>2987</v>
      </c>
      <c r="B1113" s="18">
        <v>85448</v>
      </c>
      <c r="C1113" s="19" t="s">
        <v>2988</v>
      </c>
      <c r="D1113" s="18" t="s">
        <v>2989</v>
      </c>
      <c r="E1113" s="20" t="str">
        <f>HYPERLINK("https://alsi.kz/ru/catalog/zaryadnye-ustroystva-gce/zaryadnaya-stanciya-ecoflow-delta-max-1600-eu-1612wh-2000w4600w-230v50hz60hz-pn-50059004-5/", "https://alsi.kz/ru/catalog/zaryadnye-ustroystva-gce/zaryadnaya-stanciya-ecoflow-delta-max-1600-eu-1612wh-2000w4600w-230v50hz60hz-pn-50059004-5/")</f>
        <v>https://alsi.kz/ru/catalog/zaryadnye-ustroystva-gce/zaryadnaya-stanciya-ecoflow-delta-max-1600-eu-1612wh-2000w4600w-230v50hz60hz-pn-50059004-5/</v>
      </c>
    </row>
    <row r="1114" spans="1:5" outlineLevel="3">
      <c r="A1114" s="18" t="s">
        <v>2990</v>
      </c>
      <c r="B1114" s="18">
        <v>86961</v>
      </c>
      <c r="C1114" s="19" t="s">
        <v>2991</v>
      </c>
      <c r="D1114" s="18" t="s">
        <v>2992</v>
      </c>
      <c r="E1114" s="20" t="str">
        <f>HYPERLINK("https://alsi.kz/ru/catalog/zaryadnye-ustroystva-gce/zaryadnaya-stanciya-ecoflow-delta-pro-3-4096wh-4000w-230v-50hz-pn-5013701012-86961/", "https://alsi.kz/ru/catalog/zaryadnye-ustroystva-gce/zaryadnaya-stanciya-ecoflow-delta-pro-3-4096wh-4000w-230v-50hz-pn-5013701012-86961/")</f>
        <v>https://alsi.kz/ru/catalog/zaryadnye-ustroystva-gce/zaryadnaya-stanciya-ecoflow-delta-pro-3-4096wh-4000w-230v-50hz-pn-5013701012-86961/</v>
      </c>
    </row>
    <row r="1115" spans="1:5" outlineLevel="2">
      <c r="A1115" s="15" t="s">
        <v>2993</v>
      </c>
      <c r="B1115" s="16"/>
      <c r="C1115" s="16"/>
      <c r="D1115" s="17"/>
      <c r="E1115" s="14" t="str">
        <f>HYPERLINK("http://alsi.kz/ru/catalog/zaryadnye-stancii/", "http://alsi.kz/ru/catalog/zaryadnye-stancii/")</f>
        <v>http://alsi.kz/ru/catalog/zaryadnye-stancii/</v>
      </c>
    </row>
    <row r="1116" spans="1:5" outlineLevel="3">
      <c r="A1116" s="18" t="s">
        <v>2994</v>
      </c>
      <c r="B1116" s="18">
        <v>85982</v>
      </c>
      <c r="C1116" s="19" t="s">
        <v>2995</v>
      </c>
      <c r="D1116" s="18" t="s">
        <v>2996</v>
      </c>
      <c r="E1116" s="20" t="str">
        <f>HYPERLINK("https://alsi.kz/ru/catalog/zaryadnye-stancii/zaryadnaya-stanciya-ecoflow-delta-2-eu-1024wh-1800w2700w-230v50hz60hz-pn-5003601065-85982/", "https://alsi.kz/ru/catalog/zaryadnye-stancii/zaryadnaya-stanciya-ecoflow-delta-2-eu-1024wh-1800w2700w-230v50hz60hz-pn-5003601065-85982/")</f>
        <v>https://alsi.kz/ru/catalog/zaryadnye-stancii/zaryadnaya-stanciya-ecoflow-delta-2-eu-1024wh-1800w2700w-230v50hz60hz-pn-5003601065-85982/</v>
      </c>
    </row>
    <row r="1117" spans="1:5" outlineLevel="3">
      <c r="A1117" s="18" t="s">
        <v>2997</v>
      </c>
      <c r="B1117" s="18">
        <v>86361</v>
      </c>
      <c r="C1117" s="19" t="s">
        <v>2998</v>
      </c>
      <c r="D1117" s="18" t="s">
        <v>2999</v>
      </c>
      <c r="E1117" s="20" t="str">
        <f>HYPERLINK("https://alsi.kz/ru/catalog/zaryadnye-stancii/zaryadnaya-stanciya-ecoflow-delta-2-max-eu-2048-wh-2400w4800w-230v50hz60hz-pn-5009701015-86/", "https://alsi.kz/ru/catalog/zaryadnye-stancii/zaryadnaya-stanciya-ecoflow-delta-2-max-eu-2048-wh-2400w4800w-230v50hz60hz-pn-5009701015-86/")</f>
        <v>https://alsi.kz/ru/catalog/zaryadnye-stancii/zaryadnaya-stanciya-ecoflow-delta-2-max-eu-2048-wh-2400w4800w-230v50hz60hz-pn-5009701015-86/</v>
      </c>
    </row>
    <row r="1118" spans="1:5" outlineLevel="3">
      <c r="A1118" s="18" t="s">
        <v>3000</v>
      </c>
      <c r="B1118" s="18">
        <v>86965</v>
      </c>
      <c r="C1118" s="19" t="s">
        <v>3001</v>
      </c>
      <c r="D1118" s="18" t="s">
        <v>3002</v>
      </c>
      <c r="E1118" s="20" t="str">
        <f>HYPERLINK("https://alsi.kz/ru/catalog/zaryadnye-stancii/zaryadnaya-stanciya-ecoflow-delta-3-1500-eu-1536wh-1800w230v-50hz60hz-pn-5017901010-86965/", "https://alsi.kz/ru/catalog/zaryadnye-stancii/zaryadnaya-stanciya-ecoflow-delta-3-1500-eu-1536wh-1800w230v-50hz60hz-pn-5017901010-86965/")</f>
        <v>https://alsi.kz/ru/catalog/zaryadnye-stancii/zaryadnaya-stanciya-ecoflow-delta-3-1500-eu-1536wh-1800w230v-50hz60hz-pn-5017901010-86965/</v>
      </c>
    </row>
    <row r="1119" spans="1:5" outlineLevel="3">
      <c r="A1119" s="18" t="s">
        <v>3003</v>
      </c>
      <c r="B1119" s="18">
        <v>86996</v>
      </c>
      <c r="C1119" s="19" t="s">
        <v>3004</v>
      </c>
      <c r="D1119" s="18" t="s">
        <v>3005</v>
      </c>
      <c r="E1119" s="20" t="str">
        <f>HYPERLINK("https://alsi.kz/ru/catalog/zaryadnye-stancii/zaryadnaya-stanciya-ecoflow-delta-3-eu1024-wh-1800w3600w-230v50hz60hz-pn-5016301013-86996/", "https://alsi.kz/ru/catalog/zaryadnye-stancii/zaryadnaya-stanciya-ecoflow-delta-3-eu1024-wh-1800w3600w-230v50hz60hz-pn-5016301013-86996/")</f>
        <v>https://alsi.kz/ru/catalog/zaryadnye-stancii/zaryadnaya-stanciya-ecoflow-delta-3-eu1024-wh-1800w3600w-230v50hz60hz-pn-5016301013-86996/</v>
      </c>
    </row>
    <row r="1120" spans="1:5" outlineLevel="3">
      <c r="A1120" s="18" t="s">
        <v>3006</v>
      </c>
      <c r="B1120" s="18">
        <v>86997</v>
      </c>
      <c r="C1120" s="19" t="s">
        <v>3007</v>
      </c>
      <c r="D1120" s="18" t="s">
        <v>3008</v>
      </c>
      <c r="E1120" s="20" t="str">
        <f>HYPERLINK("https://alsi.kz/ru/catalog/zaryadnye-stancii/zaryadnaya-stanciya-ecoflow-delta-3-plus-eu-1024-wh-1800w3600w-230v50hz60hz-pn-5016201015-8/", "https://alsi.kz/ru/catalog/zaryadnye-stancii/zaryadnaya-stanciya-ecoflow-delta-3-plus-eu-1024-wh-1800w3600w-230v50hz60hz-pn-5016201015-8/")</f>
        <v>https://alsi.kz/ru/catalog/zaryadnye-stancii/zaryadnaya-stanciya-ecoflow-delta-3-plus-eu-1024-wh-1800w3600w-230v50hz60hz-pn-5016201015-8/</v>
      </c>
    </row>
    <row r="1121" spans="1:5" outlineLevel="3">
      <c r="A1121" s="18" t="s">
        <v>3009</v>
      </c>
      <c r="B1121" s="18">
        <v>85637</v>
      </c>
      <c r="C1121" s="19" t="s">
        <v>3010</v>
      </c>
      <c r="D1121" s="18" t="s">
        <v>3011</v>
      </c>
      <c r="E1121" s="20" t="str">
        <f>HYPERLINK("https://alsi.kz/ru/catalog/zaryadnye-stancii/zaryadnaya-stanciya-ecoflow-delta-eu-1260wh-1800w3300w-230v50hz60hz-pn-50004069-demo-8563/", "https://alsi.kz/ru/catalog/zaryadnye-stancii/zaryadnaya-stanciya-ecoflow-delta-eu-1260wh-1800w3300w-230v50hz60hz-pn-50004069-demo-8563/")</f>
        <v>https://alsi.kz/ru/catalog/zaryadnye-stancii/zaryadnaya-stanciya-ecoflow-delta-eu-1260wh-1800w3300w-230v50hz60hz-pn-50004069-demo-8563/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5"/>
    <mergeCell ref="A9:E9"/>
    <mergeCell ref="A11:E11"/>
    <mergeCell ref="A12:D12"/>
    <mergeCell ref="A13:D13"/>
    <mergeCell ref="A35:D35"/>
    <mergeCell ref="A39:D39"/>
    <mergeCell ref="A133:D133"/>
    <mergeCell ref="A149:D149"/>
    <mergeCell ref="A225:D225"/>
    <mergeCell ref="A227:D227"/>
    <mergeCell ref="A229:D229"/>
    <mergeCell ref="A230:D230"/>
    <mergeCell ref="A236:D236"/>
    <mergeCell ref="A303:D303"/>
    <mergeCell ref="A309:D309"/>
    <mergeCell ref="A310:D310"/>
    <mergeCell ref="A314:D314"/>
    <mergeCell ref="A316:D316"/>
    <mergeCell ref="A329:D329"/>
    <mergeCell ref="A334:D334"/>
    <mergeCell ref="A337:D337"/>
    <mergeCell ref="A342:D342"/>
    <mergeCell ref="A344:D344"/>
    <mergeCell ref="A367:D367"/>
    <mergeCell ref="A371:D371"/>
    <mergeCell ref="A373:D373"/>
    <mergeCell ref="A375:D375"/>
    <mergeCell ref="A377:D377"/>
    <mergeCell ref="A378:D378"/>
    <mergeCell ref="A387:D387"/>
    <mergeCell ref="A393:D393"/>
    <mergeCell ref="A397:D397"/>
    <mergeCell ref="A402:D402"/>
    <mergeCell ref="A407:D407"/>
    <mergeCell ref="A418:D418"/>
    <mergeCell ref="A423:D423"/>
    <mergeCell ref="A424:D424"/>
    <mergeCell ref="A427:D427"/>
    <mergeCell ref="A448:D448"/>
    <mergeCell ref="A461:D461"/>
    <mergeCell ref="A462:D462"/>
    <mergeCell ref="A471:D471"/>
    <mergeCell ref="A472:D472"/>
    <mergeCell ref="A476:D476"/>
    <mergeCell ref="A477:D477"/>
    <mergeCell ref="A523:D523"/>
    <mergeCell ref="A535:D535"/>
    <mergeCell ref="A544:E544"/>
    <mergeCell ref="A545:D545"/>
    <mergeCell ref="A546:D546"/>
    <mergeCell ref="A555:D555"/>
    <mergeCell ref="A563:D563"/>
    <mergeCell ref="A570:D570"/>
    <mergeCell ref="A573:D573"/>
    <mergeCell ref="A581:D581"/>
    <mergeCell ref="A583:D583"/>
    <mergeCell ref="A585:D585"/>
    <mergeCell ref="A586:D586"/>
    <mergeCell ref="A601:D601"/>
    <mergeCell ref="A613:D613"/>
    <mergeCell ref="A705:D705"/>
    <mergeCell ref="A715:D715"/>
    <mergeCell ref="A876:D876"/>
    <mergeCell ref="A905:E905"/>
    <mergeCell ref="A906:D906"/>
    <mergeCell ref="A907:D907"/>
    <mergeCell ref="A921:D921"/>
    <mergeCell ref="A923:D923"/>
    <mergeCell ref="A924:D924"/>
    <mergeCell ref="A927:D927"/>
    <mergeCell ref="A933:E933"/>
    <mergeCell ref="A934:D934"/>
    <mergeCell ref="A935:D935"/>
    <mergeCell ref="A948:D948"/>
    <mergeCell ref="A950:D950"/>
    <mergeCell ref="A952:D952"/>
    <mergeCell ref="A959:D959"/>
    <mergeCell ref="A960:D960"/>
    <mergeCell ref="A968:D968"/>
    <mergeCell ref="A972:D972"/>
    <mergeCell ref="A975:D975"/>
    <mergeCell ref="A976:D976"/>
    <mergeCell ref="A981:D981"/>
    <mergeCell ref="A982:D982"/>
    <mergeCell ref="A984:D984"/>
    <mergeCell ref="A985:D985"/>
    <mergeCell ref="A987:E987"/>
    <mergeCell ref="A988:D988"/>
    <mergeCell ref="A989:D989"/>
    <mergeCell ref="A1004:D1004"/>
    <mergeCell ref="A1029:D1029"/>
    <mergeCell ref="A1030:D1030"/>
    <mergeCell ref="A1043:D1043"/>
    <mergeCell ref="A1048:D1048"/>
    <mergeCell ref="A1061:D1061"/>
    <mergeCell ref="A1074:D1074"/>
    <mergeCell ref="A1076:D1076"/>
    <mergeCell ref="A1077:D1077"/>
    <mergeCell ref="A1090:D1090"/>
    <mergeCell ref="A1092:D1092"/>
    <mergeCell ref="A1098:D1098"/>
    <mergeCell ref="A1100:D1100"/>
    <mergeCell ref="A1104:D1104"/>
    <mergeCell ref="A1105:D1105"/>
    <mergeCell ref="A1108:D1108"/>
    <mergeCell ref="A1110:D1110"/>
    <mergeCell ref="A1111:D1111"/>
    <mergeCell ref="A1115:D1115"/>
  </mergeCells>
  <hyperlinks>
    <hyperlink ref="A1" r:id="rId_hyperlink_1"/>
    <hyperlink ref="C7" r:id="rId_hyperlink_2" tooltip="store@alsi.kz"/>
    <hyperlink ref="C8" r:id="rId_hyperlink_3" tooltip="trade@alsi.kz"/>
    <hyperlink ref="E12" r:id="rId_hyperlink_4" tooltip="http://alsi.kz/ru/catalog/kompyuternaya-tekhnika-yfl/"/>
    <hyperlink ref="E13" r:id="rId_hyperlink_5" tooltip="http://alsi.kz/ru/catalog/personalnye-kompyutery/"/>
    <hyperlink ref="E14" r:id="rId_hyperlink_6" tooltip="https://alsi.kz/ru/catalog/personalnye-kompyutery/kompyuter-dell-optiplex-3000-210-bcsw/"/>
    <hyperlink ref="E15" r:id="rId_hyperlink_7" tooltip="https://alsi.kz/ru/catalog/personalnye-kompyutery/kompyuter-dell-optiplex-3070-210-asbm-123/"/>
    <hyperlink ref="E16" r:id="rId_hyperlink_8" tooltip="https://alsi.kz/ru/catalog/personalnye-kompyutery/kompyuter-dell-optiplex-3070-210-asbn_56/"/>
    <hyperlink ref="E17" r:id="rId_hyperlink_9" tooltip="https://alsi.kz/ru/catalog/personalnye-kompyutery/kompyuter-dell-optiplex-3080-210-avpi_0123/"/>
    <hyperlink ref="E18" r:id="rId_hyperlink_10" tooltip="https://alsi.kz/ru/catalog/personalnye-kompyutery/kompyuter-dell-optiplex-3080-210-avpi_123/"/>
    <hyperlink ref="E19" r:id="rId_hyperlink_11" tooltip="https://alsi.kz/ru/catalog/personalnye-kompyutery/kompyuter-dell-optiplex-5000-210-bcrm_1/"/>
    <hyperlink ref="E20" r:id="rId_hyperlink_12" tooltip="https://alsi.kz/ru/catalog/personalnye-kompyutery/kompyuter-dell-optiplex-5000-210-bcrm-3/"/>
    <hyperlink ref="E21" r:id="rId_hyperlink_13" tooltip="https://alsi.kz/ru/catalog/personalnye-kompyutery/kompyuter-dell-optiplex-5080-210-avou/"/>
    <hyperlink ref="E22" r:id="rId_hyperlink_14" tooltip="https://alsi.kz/ru/catalog/personalnye-kompyutery/kompyuter-dell-optiplex-7000-210-bdei/"/>
    <hyperlink ref="E23" r:id="rId_hyperlink_15" tooltip="https://alsi.kz/ru/catalog/personalnye-kompyutery/kompyuter-dell-optiplex-7070-210-asek_04/"/>
    <hyperlink ref="E24" r:id="rId_hyperlink_16" tooltip="https://alsi.kz/ru/catalog/personalnye-kompyutery/kompyuter-dell-pro-micro-qcm1250-210-bpqb_bto003_qcm1250_emea/"/>
    <hyperlink ref="E25" r:id="rId_hyperlink_17" tooltip="https://alsi.kz/ru/catalog/personalnye-kompyutery/kompyuter-dell-pro-tower-qct1250-210-bpwb_1/"/>
    <hyperlink ref="E26" r:id="rId_hyperlink_18" tooltip="https://alsi.kz/ru/catalog/personalnye-kompyutery/kompyuter-hp-europe-pro-sff-400-g9-9h7c6etbja/"/>
    <hyperlink ref="E27" r:id="rId_hyperlink_19" tooltip="https://alsi.kz/ru/catalog/personalnye-kompyutery/kompyuter-hp-europe-pro-tower-400-g9-9h762etbja/"/>
    <hyperlink ref="E28" r:id="rId_hyperlink_20" tooltip="https://alsi.kz/ru/catalog/personalnye-kompyutery/kompyuter-hp-europe-pro-tower-400-g9-9m8r6atbja/"/>
    <hyperlink ref="E29" r:id="rId_hyperlink_21" tooltip="https://alsi.kz/ru/catalog/personalnye-kompyutery/kompyuter-hp-europe-prodesk-2-tower-g1i-b6xd2etbja/"/>
    <hyperlink ref="E30" r:id="rId_hyperlink_22" tooltip="https://alsi.kz/ru/catalog/personalnye-kompyutery/kompyuter-hp-europe-prodesk-2-tower-g1i-b70yxatbja/"/>
    <hyperlink ref="E31" r:id="rId_hyperlink_23" tooltip="https://alsi.kz/ru/catalog/personalnye-kompyutery/kompyuter-hp-europe-prodesk-400-g5-2wy66avtc15u6578e/"/>
    <hyperlink ref="E32" r:id="rId_hyperlink_24" tooltip="https://alsi.kz/ru/catalog/personalnye-kompyutery/kompyuter-hp-europe-prodesk-400-g7-9cy18avtc13/"/>
    <hyperlink ref="E33" r:id="rId_hyperlink_25" tooltip="https://alsi.kz/ru/catalog/personalnye-kompyutery/kompyuter-hp-europe-prodesk-400-g7-9cy18avtc24/"/>
    <hyperlink ref="E34" r:id="rId_hyperlink_26" tooltip="https://alsi.kz/ru/catalog/personalnye-kompyutery/rabochaya-stanciya-dell-pro-max-tower-t2-fct2250-cto-base-210-bpsq_4/"/>
    <hyperlink ref="E35" r:id="rId_hyperlink_27" tooltip="http://alsi.kz/ru/catalog/rabochie-stantsii/"/>
    <hyperlink ref="E36" r:id="rId_hyperlink_28" tooltip="https://alsi.kz/ru/catalog/rabochie-stantsii/rabochaya-stanciya-dell-pro-max-tower-t2-fct2250-210-bpsn_bto107_fct2250_emea/"/>
    <hyperlink ref="E37" r:id="rId_hyperlink_29" tooltip="https://alsi.kz/ru/catalog/rabochie-stantsii/kompyuter-dell-pro-max-tower-t2-fct2250-210-bpsn_bto109_fct2250_emea/"/>
    <hyperlink ref="E38" r:id="rId_hyperlink_30" tooltip="https://alsi.kz/ru/catalog/rabochie-stantsii/kompyuter-dell-pro-max-tower-t2-fct2250-210-bpsn_bto112_fct2250_emea/"/>
    <hyperlink ref="E39" r:id="rId_hyperlink_31" tooltip="http://alsi.kz/ru/catalog/noutbuki-ultrabuki/"/>
    <hyperlink ref="E40" r:id="rId_hyperlink_32" tooltip="https://alsi.kz/ru/catalog/noutbuki-ultrabuki/mobilnaya-rabochaya-stanciya-dell-precision-3590-210-blmx_n001p3590emea_vp/"/>
    <hyperlink ref="E41" r:id="rId_hyperlink_33" tooltip="https://alsi.kz/ru/catalog/noutbuki-ultrabuki/mobilnaya-rabochaya-stanciya-dell-precision-3590-210-blmx_n004p3590emea_vp/"/>
    <hyperlink ref="E42" r:id="rId_hyperlink_34" tooltip="https://alsi.kz/ru/catalog/noutbuki-ultrabuki/mobilnaya-rabochaya-stanciya-dell-precision-3590-210-blmx_n006p3590emea_vp/"/>
    <hyperlink ref="E43" r:id="rId_hyperlink_35" tooltip="https://alsi.kz/ru/catalog/noutbuki-ultrabuki/mobilnaya-rabochaya-stanciya-dell-precision-3591-210-blnd_n101p3591emea_vp/"/>
    <hyperlink ref="E44" r:id="rId_hyperlink_36" tooltip="https://alsi.kz/ru/catalog/noutbuki-ultrabuki/mobilnaya-rabochaya-stanciya-dell-precision-3591-210-blnd_nn102p3591emea_vp/"/>
    <hyperlink ref="E45" r:id="rId_hyperlink_37" tooltip="https://alsi.kz/ru/catalog/noutbuki-ultrabuki/mobilnaya-rabochaya-stanciya-dell-pro-max-14-mc14250-bto120_mc14250_emea_210-bpvx/"/>
    <hyperlink ref="E46" r:id="rId_hyperlink_38" tooltip="https://alsi.kz/ru/catalog/noutbuki-ultrabuki/mobilnaya-rabochaya-stanciya-dell-pro-max-16-plus-mb16250-210-brxrbto102_mb16250_emea/"/>
    <hyperlink ref="E47" r:id="rId_hyperlink_39" tooltip="https://alsi.kz/ru/catalog/noutbuki-ultrabuki/mobilnaya-rabochaya-stanciya-dell-pro-max-1616xe-mc16250-bto129_mc16250_emea_210-bpvr/"/>
    <hyperlink ref="E48" r:id="rId_hyperlink_40" tooltip="https://alsi.kz/ru/catalog/noutbuki-ultrabuki/mobilnaya-rabochaya-stanciya-dell-pro-max-18-plus-mb18250-210-brxlbto101_mb18250_emea/"/>
    <hyperlink ref="E49" r:id="rId_hyperlink_41" tooltip="https://alsi.kz/ru/catalog/noutbuki-ultrabuki/mobilnaya-rabochaya-stanciya-hp-europe-zbook-15-g7-mws-2x3q7ecbundle1/"/>
    <hyperlink ref="E50" r:id="rId_hyperlink_42" tooltip="https://alsi.kz/ru/catalog/noutbuki-ultrabuki/noutbuk-acer-aspire-14-ai-a14-52m-51rm-nxjfver002/"/>
    <hyperlink ref="E51" r:id="rId_hyperlink_43" tooltip="https://alsi.kz/ru/catalog/noutbuki-ultrabuki/noutbuk-acer-aspire-16-a16-71m-778k-nxjener002/"/>
    <hyperlink ref="E52" r:id="rId_hyperlink_44" tooltip="https://alsi.kz/ru/catalog/noutbuki-ultrabuki/noutbuk-acer-nitro-5-an515-46-nhqgzer003/"/>
    <hyperlink ref="E53" r:id="rId_hyperlink_45" tooltip="https://alsi.kz/ru/catalog/noutbuki-ultrabuki/noutbuk-acer-ph3d15-71-99ny-predator-helios-3d-15-spatiallabs-edition-nhqlwer002/"/>
    <hyperlink ref="E54" r:id="rId_hyperlink_46" tooltip="https://alsi.kz/ru/catalog/noutbuki-ultrabuki/noutbuk-acer-predator-helios-300-ph315-55-57ah-nhqgner004/"/>
    <hyperlink ref="E55" r:id="rId_hyperlink_47" tooltip="https://alsi.kz/ru/catalog/noutbuki-ultrabuki/noutbuk-acer-sfx16-61g-r12z-swift-x-16-nxkfper001/"/>
    <hyperlink ref="E56" r:id="rId_hyperlink_48" tooltip="https://alsi.kz/ru/catalog/noutbuki-ultrabuki/noutbuk-asus-b1-b1503cva-90nx0801-m04vb0/"/>
    <hyperlink ref="E57" r:id="rId_hyperlink_49" tooltip="https://alsi.kz/ru/catalog/noutbuki-ultrabuki/noutbuk-asus-expertbook-b1503cva-s71784x-90nx0801-m01y70/"/>
    <hyperlink ref="E58" r:id="rId_hyperlink_50" tooltip="https://alsi.kz/ru/catalog/noutbuki-ultrabuki/noutbuk-asus-expertbook-b1503cva-s72591x-90nx0801-m02v50/"/>
    <hyperlink ref="E59" r:id="rId_hyperlink_51" tooltip="https://alsi.kz/ru/catalog/noutbuki-ultrabuki/noutbuk-asus-expertbook-b1503cva-s78195x-90nx0801-m09au0/"/>
    <hyperlink ref="E60" r:id="rId_hyperlink_52" tooltip="https://alsi.kz/ru/catalog/noutbuki-ultrabuki/noutbuk-asus-expertbook-p1403cva-s61787x-90nx0871-m024l0/"/>
    <hyperlink ref="E61" r:id="rId_hyperlink_53" tooltip="https://alsi.kz/ru/catalog/noutbuki-ultrabuki/noutbuk-asus-expertbook-p1503cva-s72252x-90nx0881-m03130/"/>
    <hyperlink ref="E62" r:id="rId_hyperlink_54" tooltip="https://alsi.kz/ru/catalog/noutbuki-ultrabuki/noutbuk-asus-expertbook-p3406ccap-ly0140-90nx0am1-m00760/"/>
    <hyperlink ref="E63" r:id="rId_hyperlink_55" tooltip="https://alsi.kz/ru/catalog/noutbuki-ultrabuki/noutbuk-asus-expertbook-pm5406cga-sf0184x-90nx0aa1-m006s0/"/>
    <hyperlink ref="E64" r:id="rId_hyperlink_56" tooltip="https://alsi.kz/ru/catalog/noutbuki-ultrabuki/noutbuk-asus-expertbookb1503cva-s72591-90nx0801-m0a3l0/"/>
    <hyperlink ref="E67" r:id="rId_hyperlink_57" tooltip="https://alsi.kz/ru/catalog/noutbuki-ultrabuki/noutbuk-asus-rog-flow-z13gz302ea-ru003w-90nr0jy1-m00fk0/"/>
    <hyperlink ref="E68" r:id="rId_hyperlink_58" tooltip="https://alsi.kz/ru/catalog/noutbuki-ultrabuki/noutbuk-asus-rog-strix-g16--g614pr-rv010w-90nr0nj7-m00az0/"/>
    <hyperlink ref="E69" r:id="rId_hyperlink_59" tooltip="https://alsi.kz/ru/catalog/noutbuki-ultrabuki/noutbuk-asus-rog-strix-g16--g615jhr-s5039-90nr0ll1-m001b0/"/>
    <hyperlink ref="E70" r:id="rId_hyperlink_60" tooltip="https://alsi.kz/ru/catalog/noutbuki-ultrabuki/noutbuk-asus-rog-strix-g16g615jmr-ts432w-90nr0lb1-m00l10/"/>
    <hyperlink ref="E71" r:id="rId_hyperlink_61" tooltip="https://alsi.kz/ru/catalog/noutbuki-ultrabuki/noutbuk-asus-rog-strix-g18--g815lr-tt373w-90nr0lt1-m00jl0/"/>
    <hyperlink ref="E72" r:id="rId_hyperlink_62" tooltip="https://alsi.kz/ru/catalog/noutbuki-ultrabuki/noutbuk-asus-rog-strix-g18g815lw-sa317w-90nr0lc1-m00hn0/"/>
    <hyperlink ref="E73" r:id="rId_hyperlink_63" tooltip="https://alsi.kz/ru/catalog/noutbuki-ultrabuki/noutbuk-asus-rog-strix-scar-18g835lxg-tq409w-90nr0lf1-m00v60/"/>
    <hyperlink ref="E74" r:id="rId_hyperlink_64" tooltip="https://alsi.kz/ru/catalog/noutbuki-ultrabuki/noutbuk-asus-rog-zephyrus-duo-16gx651ax-sr143w-90nr0nt2-m00700/"/>
    <hyperlink ref="E75" r:id="rId_hyperlink_65" tooltip="https://alsi.kz/ru/catalog/noutbuki-ultrabuki/noutbuk-asus-rog-zephyrus-g14--gu405ar-sy032w-90nr0p93-m00570/"/>
    <hyperlink ref="E76" r:id="rId_hyperlink_66" tooltip="https://alsi.kz/ru/catalog/noutbuki-ultrabuki/noutbuk-asus-rog-zephyrus-g16--gu606ax-tb092w-90nr0pe1-m005n0/"/>
    <hyperlink ref="E78" r:id="rId_hyperlink_67" tooltip="https://alsi.kz/ru/catalog/noutbuki-ultrabuki/noutbuk-asus-tuf-gaming-a16--fa608umi-tu313w-90nr0kv1-m00ms0/"/>
    <hyperlink ref="E79" r:id="rId_hyperlink_68" tooltip="https://alsi.kz/ru/catalog/noutbuki-ultrabuki/noutbuk-asus-tuf-gaming-a18--fa808uh-s8058w-90nr0nm1-m005m0/"/>
    <hyperlink ref="E80" r:id="rId_hyperlink_69" tooltip="https://alsi.kz/ru/catalog/noutbuki-ultrabuki/noutbuk-asus-zenbook-s-14ux5406aa-sw046w-90nb16q6-m00pk0/"/>
    <hyperlink ref="E81" r:id="rId_hyperlink_70" tooltip="https://alsi.kz/ru/catalog/noutbuki-ultrabuki/noutbuk-dell-14-premium-da14250-210-bpbh_da14250_arlh_101/"/>
    <hyperlink ref="E82" r:id="rId_hyperlink_71" tooltip="https://alsi.kz/ru/catalog/noutbuki-ultrabuki/noutbuk-dell-14-premium-da14250-210-bpbh_da14250_arlh_102/"/>
    <hyperlink ref="E83" r:id="rId_hyperlink_72" tooltip="https://alsi.kz/ru/catalog/noutbuki-ultrabuki/noutbuk-dell-14-premium-da14250-210-bpbh_da14250_arlh_104/"/>
    <hyperlink ref="E84" r:id="rId_hyperlink_73" tooltip="https://alsi.kz/ru/catalog/noutbuki-ultrabuki/noutbuk-dell-16-premium-da16250-210-brts_da16250_arlh_003/"/>
    <hyperlink ref="E85" r:id="rId_hyperlink_74" tooltip="https://alsi.kz/ru/catalog/noutbuki-ultrabuki/noutbuk-dell-16-premium-da16250-210-brts_da16250_arlh_006/"/>
    <hyperlink ref="E86" r:id="rId_hyperlink_75" tooltip="https://alsi.kz/ru/catalog/noutbuki-ultrabuki/noutbuk-dell-16-premium-da16250-210-brts_da16250_arlh_010/"/>
    <hyperlink ref="E87" r:id="rId_hyperlink_76" tooltip="https://alsi.kz/ru/catalog/noutbuki-ultrabuki/noutbuk-dell-16-premium-da16250-210-brts_da16250_arlh_011/"/>
    <hyperlink ref="E88" r:id="rId_hyperlink_77" tooltip="https://alsi.kz/ru/catalog/noutbuki-ultrabuki/noutbuk-dell-latitude-3400-210-arqr/"/>
    <hyperlink ref="E89" r:id="rId_hyperlink_78" tooltip="https://alsi.kz/ru/catalog/noutbuki-ultrabuki/noutbuk-dell-latitude-5400-210-arxk-1/"/>
    <hyperlink ref="E90" r:id="rId_hyperlink_79" tooltip="https://alsi.kz/ru/catalog/noutbuki-ultrabuki/noutbuk-dell-latitude-5520-210-axvq-4/"/>
    <hyperlink ref="E91" r:id="rId_hyperlink_80" tooltip="https://alsi.kz/ru/catalog/noutbuki-ultrabuki/noutbuk-dell-latitude-5530-210-bewb_1234/"/>
    <hyperlink ref="E92" r:id="rId_hyperlink_81" tooltip="https://alsi.kz/ru/catalog/noutbuki-ultrabuki/noutbuk-dell-latitude-5550-210-blmn_n065l555015emea_vp/"/>
    <hyperlink ref="E93" r:id="rId_hyperlink_82" tooltip="https://alsi.kz/ru/catalog/noutbuki-ultrabuki/noutbuk-dell-latitude-5550-210-blyz_12/"/>
    <hyperlink ref="E94" r:id="rId_hyperlink_83" tooltip="https://alsi.kz/ru/catalog/noutbuki-ultrabuki/noutbuk-dell-latitude-7330-210-bdru-3/"/>
    <hyperlink ref="E95" r:id="rId_hyperlink_84" tooltip="https://alsi.kz/ru/catalog/noutbuki-ultrabuki/noutbuk-dell-latitude-7650-210-blqn_2/"/>
    <hyperlink ref="E96" r:id="rId_hyperlink_85" tooltip="https://alsi.kz/ru/catalog/noutbuki-ultrabuki/noutbuk-dell-pro-13-plus-pb13250-210-bpktbto210_pb13250_emea/"/>
    <hyperlink ref="E97" r:id="rId_hyperlink_86" tooltip="https://alsi.kz/ru/catalog/noutbuki-ultrabuki/noutbuk-dell-pro-14-pc14250-210-bqhfbto108_pc14250_emea/"/>
    <hyperlink ref="E98" r:id="rId_hyperlink_87" tooltip="https://alsi.kz/ru/catalog/noutbuki-ultrabuki/noutbuk-dell-pro-14-pc14250-210-bqhfbto120_pc14250_emea/"/>
    <hyperlink ref="E99" r:id="rId_hyperlink_88" tooltip="https://alsi.kz/ru/catalog/noutbuki-ultrabuki/noutbuk-dell-pro-14-pc14250-210-bqhfbto121_pc14250_emea/"/>
    <hyperlink ref="E100" r:id="rId_hyperlink_89" tooltip="https://alsi.kz/ru/catalog/noutbuki-ultrabuki/noutbuk-dell-pro-14-pc14255-210-bqqcbto603_pc14255_emea/"/>
    <hyperlink ref="E101" r:id="rId_hyperlink_90" tooltip="https://alsi.kz/ru/catalog/noutbuki-ultrabuki/noutbuk-dell-pro-14-plus-210-bpdn_1/"/>
    <hyperlink ref="E102" r:id="rId_hyperlink_91" tooltip="https://alsi.kz/ru/catalog/noutbuki-ultrabuki/noutbuk-dell-pro-14-plus-pb14250-210-bpdk_3bto211_pb14250_emea/"/>
    <hyperlink ref="E103" r:id="rId_hyperlink_92" tooltip="https://alsi.kz/ru/catalog/noutbuki-ultrabuki/noutbuk-dell-pro-14-plus-pb14250-210-bpdkbto205_pb14250_emea/"/>
    <hyperlink ref="E104" r:id="rId_hyperlink_93" tooltip="https://alsi.kz/ru/catalog/noutbuki-ultrabuki/noutbuk-dell-pro-14-plus-pb14250-210-bpdkbto217_pb14250_emea/"/>
    <hyperlink ref="E105" r:id="rId_hyperlink_94" tooltip="https://alsi.kz/ru/catalog/noutbuki-ultrabuki/noutbuk-dell-pro-14-plus-pb14250-210-bpdl_bto110_pb14250_emea/"/>
    <hyperlink ref="E106" r:id="rId_hyperlink_95" tooltip="https://alsi.kz/ru/catalog/noutbuki-ultrabuki/noutbuk-dell-pro-14-plus-pb14250-bto111_pb14250_emea_210-bpdl/"/>
    <hyperlink ref="E107" r:id="rId_hyperlink_96" tooltip="https://alsi.kz/ru/catalog/noutbuki-ultrabuki/noutbuk-dell-pro-16-pc16250-bto105_pc16250_emea_210-bqhb/"/>
    <hyperlink ref="E108" r:id="rId_hyperlink_97" tooltip="https://alsi.kz/ru/catalog/noutbuki-ultrabuki/noutbuk-dell-pro-16-pc16250-bto106_pc16250_emea_210-bqhb/"/>
    <hyperlink ref="E109" r:id="rId_hyperlink_98" tooltip="https://alsi.kz/ru/catalog/noutbuki-ultrabuki/noutbuk-dell-pro-16-pc16250-bto118_pc16250_emea_210-bqhb/"/>
    <hyperlink ref="E110" r:id="rId_hyperlink_99" tooltip="https://alsi.kz/ru/catalog/noutbuki-ultrabuki/noutbuk-dell-pro-16-pc16250-bto121_pc16250_emea_210-bqhb/"/>
    <hyperlink ref="E111" r:id="rId_hyperlink_100" tooltip="https://alsi.kz/ru/catalog/noutbuki-ultrabuki/noutbuk-dell-pro-16-pc16255-bto604_pc16255_emea_210-bqpc/"/>
    <hyperlink ref="E112" r:id="rId_hyperlink_101" tooltip="https://alsi.kz/ru/catalog/noutbuki-ultrabuki/noutbuk-dell-pro-16-plus-pb16250-xcto-base-210-bpck/"/>
    <hyperlink ref="E113" r:id="rId_hyperlink_102" tooltip="https://alsi.kz/ru/catalog/noutbuki-ultrabuki/noutbuk-dell-pro-16-plus-pb16250-210-bpclbto216_pb16250_emea/"/>
    <hyperlink ref="E114" r:id="rId_hyperlink_103" tooltip="https://alsi.kz/ru/catalog/noutbuki-ultrabuki/noutbuk-dell-pro-16-plus-pb16250-bto105_pb16250_emea_ubu_210-bpcm/"/>
    <hyperlink ref="E115" r:id="rId_hyperlink_104" tooltip="https://alsi.kz/ru/catalog/noutbuki-ultrabuki/noutbuk-dell-vostro-3510-210-azzu-a6/"/>
    <hyperlink ref="E116" r:id="rId_hyperlink_105" tooltip="https://alsi.kz/ru/catalog/noutbuki-ultrabuki/noutbuk-dell-vostro-3510-n8034vn3510emea01_2201-210-azzu_02/"/>
    <hyperlink ref="E117" r:id="rId_hyperlink_106" tooltip="https://alsi.kz/ru/catalog/noutbuki-ultrabuki/noutbuk-dell-vostro-3525-210-bdrb-5/"/>
    <hyperlink ref="E118" r:id="rId_hyperlink_107" tooltip="https://alsi.kz/ru/catalog/noutbuki-ultrabuki/noutbuk-dell-vostro-5410-n4000cvn5410emea01_2205-210-ayro_02/"/>
    <hyperlink ref="E119" r:id="rId_hyperlink_108" tooltip="https://alsi.kz/ru/catalog/noutbuki-ultrabuki/noutbuk-dell-vostro-5620-210-bdbl-6/"/>
    <hyperlink ref="E120" r:id="rId_hyperlink_109" tooltip="https://alsi.kz/ru/catalog/noutbuki-ultrabuki/noutbuk-dell-vostro-5625-210-bdfl-3/"/>
    <hyperlink ref="E121" r:id="rId_hyperlink_110" tooltip="https://alsi.kz/ru/catalog/noutbuki-ultrabuki/noutbuk-dream-machines-rg5050-17kz27--v270rnm-rg5050-17kz27/"/>
    <hyperlink ref="E122" r:id="rId_hyperlink_111" tooltip="https://alsi.kz/ru/catalog/noutbuki-ultrabuki/noutbuk-hp-europe-250-g7-197u0eaacb/"/>
    <hyperlink ref="E123" r:id="rId_hyperlink_112" tooltip="https://alsi.kz/ru/catalog/noutbuki-ultrabuki/noutbuk-hp-europe-elitebook-6-g1q-c5lz6atbja/"/>
    <hyperlink ref="E124" r:id="rId_hyperlink_113" tooltip="https://alsi.kz/ru/catalog/noutbuki-ultrabuki/noutbuk-hp-europe-probook-4-g1a-16-b39xqatbja/"/>
    <hyperlink ref="E125" r:id="rId_hyperlink_114" tooltip="https://alsi.kz/ru/catalog/noutbuki-ultrabuki/noutbuk-hp-europe-probook-4-g1i-16-ai-d0uw2etbja/"/>
    <hyperlink ref="E126" r:id="rId_hyperlink_115" tooltip="https://alsi.kz/ru/catalog/noutbuki-ultrabuki/noutbuk-hp-europe-probook-4-g1i-16-inch-ai-pc-b9yj5etbja/"/>
    <hyperlink ref="E127" r:id="rId_hyperlink_116" tooltip="https://alsi.kz/ru/catalog/noutbuki-ultrabuki/noutbuk-hp-europe-probook-4-g1i-16-inch-notebook-ai-pc-ad2c2etbja/"/>
    <hyperlink ref="E128" r:id="rId_hyperlink_117" tooltip="https://alsi.kz/ru/catalog/noutbuki-ultrabuki/noutbuk-hp-europe-probook-4-g1ir-c5bx2atbja/"/>
    <hyperlink ref="E129" r:id="rId_hyperlink_118" tooltip="https://alsi.kz/ru/catalog/noutbuki-ultrabuki/noutbuk-hp-europe-probook-4-g1q-b39xgatbja/"/>
    <hyperlink ref="E130" r:id="rId_hyperlink_119" tooltip="https://alsi.kz/ru/catalog/noutbuki-ultrabuki/noutbuk-hp-europe-probook-450-g8-2r9c0eaacb/"/>
    <hyperlink ref="E131" r:id="rId_hyperlink_120" tooltip="https://alsi.kz/ru/catalog/noutbuki-ultrabuki/noutbuk-hp-europe-probook-450-g8-2r9d6eaacb/"/>
    <hyperlink ref="E132" r:id="rId_hyperlink_121" tooltip="https://alsi.kz/ru/catalog/noutbuki-ultrabuki/noutbuk-hp-europe-probook-470-g8-2w3n6avtc/"/>
    <hyperlink ref="E133" r:id="rId_hyperlink_122" tooltip="http://alsi.kz/ru/catalog/monobloki/"/>
    <hyperlink ref="E134" r:id="rId_hyperlink_123" tooltip="https://alsi.kz/ru/catalog/monobloki/monoblok-asus-p470vak-bpe857x-90pt03w5-m03x30/"/>
    <hyperlink ref="E135" r:id="rId_hyperlink_124" tooltip="https://alsi.kz/ru/catalog/monobloki/monoblok-dell-optiplex-3280-all-in-one-xcto-210-avph_123/"/>
    <hyperlink ref="E136" r:id="rId_hyperlink_125" tooltip="https://alsi.kz/ru/catalog/monobloki/monoblok-dell-optiplex-5400-aio-210-bcul/"/>
    <hyperlink ref="E137" r:id="rId_hyperlink_126" tooltip="https://alsi.kz/ru/catalog/monobloki/monoblok-dell-optiplex-5490-all-in-one-210-ayrs-z1/"/>
    <hyperlink ref="E138" r:id="rId_hyperlink_127" tooltip="https://alsi.kz/ru/catalog/monobloki/monoblok-dell-optiplex-7480-all-in-one-210-avls_1/"/>
    <hyperlink ref="E139" r:id="rId_hyperlink_128" tooltip="https://alsi.kz/ru/catalog/monobloki/monoblok-dell-optiplex-7490-all-in-one-xcto-210-ayvv_1/"/>
    <hyperlink ref="E140" r:id="rId_hyperlink_129" tooltip="https://alsi.kz/ru/catalog/monobloki/monoblok-dell-optiplex-all-in-one-7420-210-bldv_n004o7420aio65wemea_vp_1/"/>
    <hyperlink ref="E141" r:id="rId_hyperlink_130" tooltip="https://alsi.kz/ru/catalog/monobloki/monoblok-dell-pro-24-all-in-one-qb24250-210-bppg/"/>
    <hyperlink ref="E142" r:id="rId_hyperlink_131" tooltip="https://alsi.kz/ru/catalog/monobloki/monoblok-dell-pro-24-all-in-one-plus-qb24250-210-bppg_bto101_qb24250_emea/"/>
    <hyperlink ref="E143" r:id="rId_hyperlink_132" tooltip="https://alsi.kz/ru/catalog/monobloki/monoblok-dell-pro-24-all-in-one-qc24250-210-bpns_bto154_qc24250_emea/"/>
    <hyperlink ref="E144" r:id="rId_hyperlink_133" tooltip="https://alsi.kz/ru/catalog/monobloki/monoblok-dell-pro-24-all-in-one-qc24250-210-bpns_bto155_qc24250_emea/"/>
    <hyperlink ref="E145" r:id="rId_hyperlink_134" tooltip="https://alsi.kz/ru/catalog/monobloki/monoblok-dell-pro-24-all-in-one-qc24251-210-bppn_bto103_qc24251_emea/"/>
    <hyperlink ref="E146" r:id="rId_hyperlink_135" tooltip="https://alsi.kz/ru/catalog/monobloki/monoblok-hp-europe-eliteone-800-g5-5nw38avtc2/"/>
    <hyperlink ref="E147" r:id="rId_hyperlink_136" tooltip="https://alsi.kz/ru/catalog/monobloki/monoblok-hp-europe-eliteone-800-g6-9je91avtc1/"/>
    <hyperlink ref="E148" r:id="rId_hyperlink_137" tooltip="https://alsi.kz/ru/catalog/monobloki/monoblok-hp-europe-proone-600-g6-aio-8wm68avtc2/"/>
    <hyperlink ref="E149" r:id="rId_hyperlink_138" tooltip="http://alsi.kz/ru/catalog/monitory/"/>
    <hyperlink ref="E150" r:id="rId_hyperlink_139" tooltip="https://alsi.kz/ru/catalog/monitory/monitor-acer-ed272a-umhe2eea01/"/>
    <hyperlink ref="E151" r:id="rId_hyperlink_140" tooltip="https://alsi.kz/ru/catalog/monitory/monitor-acer-ka272uebmiipx-umhx2eee25/"/>
    <hyperlink ref="E152" r:id="rId_hyperlink_141" tooltip="https://alsi.kz/ru/catalog/monitory/monitor-acer-nitro-vg270ebmiix-umhv0eee06/"/>
    <hyperlink ref="E153" r:id="rId_hyperlink_142" tooltip="https://alsi.kz/ru/catalog/monitory/monitor-acer-sh272uebmiphux-umhs2eee25/"/>
    <hyperlink ref="E154" r:id="rId_hyperlink_143" tooltip="https://alsi.kz/ru/catalog/monitory/monitor-acer-nitro-xf270x1biiph-umhx0ee101/"/>
    <hyperlink ref="E155" r:id="rId_hyperlink_144" tooltip="https://alsi.kz/ru/catalog/monitory/monitor-acer-nitro-xv272uzbmiipruzx-umhx2eez01/"/>
    <hyperlink ref="E156" r:id="rId_hyperlink_145" tooltip="https://alsi.kz/ru/catalog/monitory/monitor-acer-vero-rs272g0bpamix-umhr2ee026/"/>
    <hyperlink ref="E157" r:id="rId_hyperlink_146" tooltip="https://alsi.kz/ru/catalog/monitory/monitor-acer-vg240yhbmiix-umqv0eeh01/"/>
    <hyperlink ref="E158" r:id="rId_hyperlink_147" tooltip="https://alsi.kz/ru/catalog/monitory/monitor-aoc-e2270swhn-e2270swhn/"/>
    <hyperlink ref="E159" r:id="rId_hyperlink_148" tooltip="https://alsi.kz/ru/catalog/monitory/monitor-asus-proart-pa278cv-90lm06q0-b01370/"/>
    <hyperlink ref="E160" r:id="rId_hyperlink_149" tooltip="https://alsi.kz/ru/catalog/monitory/monitor-asus-va24dqsb-90lm054l-b02370/"/>
    <hyperlink ref="E161" r:id="rId_hyperlink_150" tooltip="https://alsi.kz/ru/catalog/monitory/monitor-asus-va27eqsb-90lm0559-b01170/"/>
    <hyperlink ref="E162" r:id="rId_hyperlink_151" tooltip="https://alsi.kz/ru/catalog/monitory/monitor-dell-24-plus-monitor--s2425hsm-210-bszd/"/>
    <hyperlink ref="E163" r:id="rId_hyperlink_152" tooltip="https://alsi.kz/ru/catalog/monitory/monitor-dell-27-monitor---se2725hm-210-bqzw/"/>
    <hyperlink ref="E164" r:id="rId_hyperlink_153" tooltip="https://alsi.kz/ru/catalog/monitory/monitor-dell-27-plus-monitor--s2725hsm-210-bszf/"/>
    <hyperlink ref="E165" r:id="rId_hyperlink_154" tooltip="https://alsi.kz/ru/catalog/monitory/monitor-dell-27-plus-qhd-usb-c-monitor---s2725dc-210-bsrl/"/>
    <hyperlink ref="E166" r:id="rId_hyperlink_155" tooltip="https://alsi.kz/ru/catalog/monitory/monitor-dell-alienware-27-4k-dual-resolution-gaming-monitor---aw2725qf-210-bnht/"/>
    <hyperlink ref="E167" r:id="rId_hyperlink_156" tooltip="https://alsi.kz/ru/catalog/monitory/monitor-dell-alienware-aw3423dwf-210-bfrq/"/>
    <hyperlink ref="E168" r:id="rId_hyperlink_157" tooltip="https://alsi.kz/ru/catalog/monitory/monitor-dell-alienware-gaming-aw2524hf-210-bjph/"/>
    <hyperlink ref="E169" r:id="rId_hyperlink_158" tooltip="https://alsi.kz/ru/catalog/monitory/monitor-dell-aw2725d-210-brzw/"/>
    <hyperlink ref="E170" r:id="rId_hyperlink_159" tooltip="https://alsi.kz/ru/catalog/monitory/monitor-dell-aw2725df-210-blhh/"/>
    <hyperlink ref="E171" r:id="rId_hyperlink_160" tooltip="https://alsi.kz/ru/catalog/monitory/monitor-dell-aw2725q-210-bqwv/"/>
    <hyperlink ref="E172" r:id="rId_hyperlink_161" tooltip="https://alsi.kz/ru/catalog/monitory/monitor-dell-aw3225qf-210-bllv/"/>
    <hyperlink ref="E173" r:id="rId_hyperlink_162" tooltip="https://alsi.kz/ru/catalog/monitory/monitor-dell-e2020h-210-auro/"/>
    <hyperlink ref="E174" r:id="rId_hyperlink_163" tooltip="https://alsi.kz/ru/catalog/monitory/monitor-dell-e2220h-210-auxd/"/>
    <hyperlink ref="E175" r:id="rId_hyperlink_164" tooltip="https://alsi.kz/ru/catalog/monitory/monitor-dell-e2222hs-210-azkv/"/>
    <hyperlink ref="E176" r:id="rId_hyperlink_165" tooltip="https://alsi.kz/ru/catalog/monitory/monitor-dell-e2420h-210-atts/"/>
    <hyperlink ref="E177" r:id="rId_hyperlink_166" tooltip="https://alsi.kz/ru/catalog/monitory/monitor-dell-e2720h-210-atzm/"/>
    <hyperlink ref="E178" r:id="rId_hyperlink_167" tooltip="https://alsi.kz/ru/catalog/monitory/monitor-dell-p2225h-210-bmhd/"/>
    <hyperlink ref="E179" r:id="rId_hyperlink_168" tooltip="https://alsi.kz/ru/catalog/monitory/monitor-dell-p2419h-210-apwu/"/>
    <hyperlink ref="E180" r:id="rId_hyperlink_169" tooltip="https://alsi.kz/ru/catalog/monitory/monitor-dell-p2424heb24-video-conferencing-monitor-210-bkvc/"/>
    <hyperlink ref="E181" r:id="rId_hyperlink_170" tooltip="https://alsi.kz/ru/catalog/monitory/monitor-dell-p2425e-usb-c-210-bmjf/"/>
    <hyperlink ref="E182" r:id="rId_hyperlink_171" tooltip="https://alsi.kz/ru/catalog/monitory/monitor-dell-p2425he-210-bmtc/"/>
    <hyperlink ref="E183" r:id="rId_hyperlink_172" tooltip="https://alsi.kz/ru/catalog/monitory/monitor-dell-p2719h-210-apxf/"/>
    <hyperlink ref="E184" r:id="rId_hyperlink_173" tooltip="https://alsi.kz/ru/catalog/monitory/monitor-dell-p2724deb27-video-conferencing-monitor-210-bfmz/"/>
    <hyperlink ref="E185" r:id="rId_hyperlink_174" tooltip="https://alsi.kz/ru/catalog/monitory/monitor-dell-pro-22-adjustable-stand-monitor---e2225hsm-210-brdt/"/>
    <hyperlink ref="E186" r:id="rId_hyperlink_175" tooltip="https://alsi.kz/ru/catalog/monitory/monitor-dell-pro-24-plus-monitor---p2425d-605cm-238-210-bqmx/"/>
    <hyperlink ref="E187" r:id="rId_hyperlink_176" tooltip="https://alsi.kz/ru/catalog/monitory/monitor-dell-p2425h-210-bmff/"/>
    <hyperlink ref="E188" r:id="rId_hyperlink_177" tooltip="https://alsi.kz/ru/catalog/monitory/monitor-dell-pro-24-plus-qhd-usb-c-hub-monitor---p2425de-605cm-238-210-brdm/"/>
    <hyperlink ref="E189" r:id="rId_hyperlink_178" tooltip="https://alsi.kz/ru/catalog/monitory/monitor-dell-pro-27-monitor-e2725hm-6860-cm-270-210-brdq/"/>
    <hyperlink ref="E190" r:id="rId_hyperlink_179" tooltip="https://alsi.kz/ru/catalog/monitory/monitor-dell-pro-32-plus-4k-usb-c-hub-monitor---p3225qe-800cm-315-210-bqzy/"/>
    <hyperlink ref="E191" r:id="rId_hyperlink_180" tooltip="https://alsi.kz/ru/catalog/monitory/monitor-dell-pro-conferencing-monitor---p2426heb-210-bvhs/"/>
    <hyperlink ref="E192" r:id="rId_hyperlink_181" tooltip="https://alsi.kz/ru/catalog/monitory/monitor-dell-pro-hub-conferencing-monitor---p2726deb-210-bvhr/"/>
    <hyperlink ref="E193" r:id="rId_hyperlink_182" tooltip="https://alsi.kz/ru/catalog/monitory/monitor-dell-pro-p-24-hub-monitor---p2426e-210-bvjt/"/>
    <hyperlink ref="E194" r:id="rId_hyperlink_183" tooltip="https://alsi.kz/ru/catalog/monitory/monitor-dell-pro-p-27-monitor---p2726h-210-bvkp/"/>
    <hyperlink ref="E195" r:id="rId_hyperlink_184" tooltip="https://alsi.kz/ru/catalog/monitory/monitor-dell-s2725h-210-bmhk/"/>
    <hyperlink ref="E196" r:id="rId_hyperlink_185" tooltip="https://alsi.kz/ru/catalog/monitory/monitor-dell-se2425hg-210-bsnr/"/>
    <hyperlink ref="E197" r:id="rId_hyperlink_186" tooltip="https://alsi.kz/ru/catalog/monitory/monitor-dell-u2424h-210-bktz/"/>
    <hyperlink ref="E198" r:id="rId_hyperlink_187" tooltip="https://alsi.kz/ru/catalog/monitory/monitor-dell-u2424he-usb-c-210-bkjf/"/>
    <hyperlink ref="E199" r:id="rId_hyperlink_188" tooltip="https://alsi.kz/ru/catalog/monitory/monitor-dell-u2520d-210-avbf/"/>
    <hyperlink ref="E200" r:id="rId_hyperlink_189" tooltip="https://alsi.kz/ru/catalog/monitory/monitor-dell-u3425we-usb-c-210-bmdw/"/>
    <hyperlink ref="E201" r:id="rId_hyperlink_190" tooltip="https://alsi.kz/ru/catalog/monitory/monitor-dell-u3824dw-210-bhxb/"/>
    <hyperlink ref="E202" r:id="rId_hyperlink_191" tooltip="https://alsi.kz/ru/catalog/monitory/monitor-dell-u4025qw-usb-c-210-bmdv/"/>
    <hyperlink ref="E203" r:id="rId_hyperlink_192" tooltip="https://alsi.kz/ru/catalog/monitory/monitor-dell-u4323qe-210-bfis/"/>
    <hyperlink ref="E204" r:id="rId_hyperlink_193" tooltip="https://alsi.kz/ru/catalog/monitory/monitor-dell-u4924dw-210-bgtx/"/>
    <hyperlink ref="E205" r:id="rId_hyperlink_194" tooltip="https://alsi.kz/ru/catalog/monitory/monitor-dell-ultrasharp-32-4k-thunderbolt-hub-monitor---u3225qe-210-bqtk/"/>
    <hyperlink ref="E206" r:id="rId_hyperlink_195" tooltip="https://alsi.kz/ru/catalog/monitory/monitor-dell-ultrasharp-u2722d-210-ayuk/"/>
    <hyperlink ref="E207" r:id="rId_hyperlink_196" tooltip="https://alsi.kz/ru/catalog/monitory/monitor-hp-europe-e14-g4-portable-1b065aaabb/"/>
    <hyperlink ref="E208" r:id="rId_hyperlink_197" tooltip="https://alsi.kz/ru/catalog/monitory/monitor-hp-elitedisplay-e190i/"/>
    <hyperlink ref="E209" r:id="rId_hyperlink_198" tooltip="https://alsi.kz/ru/catalog/monitory/monitor-hp-europe-elitedisplay-e243m-1fh48aaabb/"/>
    <hyperlink ref="E210" r:id="rId_hyperlink_199" tooltip="https://alsi.kz/ru/catalog/monitory/monitor-hp-europe-m22f-fhd-2d9j9aaabb/"/>
    <hyperlink ref="E211" r:id="rId_hyperlink_200" tooltip="https://alsi.kz/ru/catalog/monitory/monitor-hp-europe-m24f-fhd-2d9k0aaabb/"/>
    <hyperlink ref="E212" r:id="rId_hyperlink_201" tooltip="https://alsi.kz/ru/catalog/monitory/monitor-hp-europe-p22-g4-1a7e4aaabb/"/>
    <hyperlink ref="E213" r:id="rId_hyperlink_202" tooltip="https://alsi.kz/ru/catalog/monitory/monitor-hp-europe-p224-5qg34aaabb/"/>
    <hyperlink ref="E214" r:id="rId_hyperlink_203" tooltip="https://alsi.kz/ru/catalog/monitory/monitor-hp-europe-p22v-g4-9tt53aaabb/"/>
    <hyperlink ref="E215" r:id="rId_hyperlink_204" tooltip="https://alsi.kz/ru/catalog/monitory/monitor-hp-europe-p24-g4-1a7e5aaabb/"/>
    <hyperlink ref="E216" r:id="rId_hyperlink_205" tooltip="https://alsi.kz/ru/catalog/monitory/monitor-hp-europe-p24h-g4-fhd-7vh44aaabb/"/>
    <hyperlink ref="E217" r:id="rId_hyperlink_206" tooltip="https://alsi.kz/ru/catalog/monitory/monitor-hp-europe-p24v-g4-9tt78aaabb/"/>
    <hyperlink ref="E218" r:id="rId_hyperlink_207" tooltip="https://alsi.kz/ru/catalog/monitory/monitor-hp-europe-s-3-pro-324pf-9u5j5utabb/"/>
    <hyperlink ref="E219" r:id="rId_hyperlink_208" tooltip="https://alsi.kz/ru/catalog/monitory/monitor-hp-europe-s3-pro-324pv-fhd-9u5c1aaabb/"/>
    <hyperlink ref="E220" r:id="rId_hyperlink_209" tooltip="https://alsi.kz/ru/catalog/monitory/monitor-hp-europe-s7-pro-724pf-8x530aaabb/"/>
    <hyperlink ref="E221" r:id="rId_hyperlink_210" tooltip="https://alsi.kz/ru/catalog/monitory/monitor-hp-europe-s7-pro-738pu-thunderbolt-4-8k167aaabb/"/>
    <hyperlink ref="E222" r:id="rId_hyperlink_211" tooltip="https://alsi.kz/ru/catalog/monitory/monitor-hp-europe-series-3-pro324pe-b1gm5aaabb/"/>
    <hyperlink ref="E223" r:id="rId_hyperlink_212" tooltip="https://alsi.kz/ru/catalog/monitory/monitor-hp-europe-z24f-g3-3g828aaabb/"/>
    <hyperlink ref="E224" r:id="rId_hyperlink_213" tooltip="https://alsi.kz/ru/catalog/monitory/monitor-hp-europe-z24n-g3-wuxga-1c4z5aaabb/"/>
    <hyperlink ref="E225" r:id="rId_hyperlink_214" tooltip="http://alsi.kz/ru/catalog/planshety/"/>
    <hyperlink ref="E226" r:id="rId_hyperlink_215" tooltip="https://alsi.kz/ru/catalog/planshety/planshet-apple-ipad-102-32gb-wi-fi-mw742lla/"/>
    <hyperlink ref="E227" r:id="rId_hyperlink_216" tooltip="http://alsi.kz/ru/catalog/proektory/"/>
    <hyperlink ref="E228" r:id="rId_hyperlink_217" tooltip="https://alsi.kz/ru/catalog/proektory/proektor-epson-eb-l630u-v11ha26040/"/>
    <hyperlink ref="E229" r:id="rId_hyperlink_218" tooltip="http://alsi.kz/ru/catalog/setevoe-oborudovanie/"/>
    <hyperlink ref="E230" r:id="rId_hyperlink_219" tooltip="http://alsi.kz/ru/catalog/routery-khaby-svichi-/"/>
    <hyperlink ref="E231" r:id="rId_hyperlink_220" tooltip="https://alsi.kz/ru/catalog/routery-khaby-svichi-/kommutator-cisco-ws-c2960x-24ps-l-ws-c2960x-24ps-l/"/>
    <hyperlink ref="E232" r:id="rId_hyperlink_221" tooltip="https://alsi.kz/ru/catalog/routery-khaby-svichi-/kommutator-cisco-ws-c2960xr-48fps-i-ws-c2960xr-48fps-i/"/>
    <hyperlink ref="E233" r:id="rId_hyperlink_222" tooltip="https://alsi.kz/ru/catalog/routery-khaby-svichi-/kommutator-ciscows-c2960xr-48fpd-icatalyst-2960-xr-48-gige-poe-740w-2-x-10g-sfp-ip-lite-ws-c29/"/>
    <hyperlink ref="E234" r:id="rId_hyperlink_223" tooltip="https://alsi.kz/ru/catalog/routery-khaby-svichi-/kommutator-ciscows-c2960xr-48fpd-icatalyst-2960-xr-48-gige-poe-740w-2-x-10g-sfp-ip-lite-ws-c29-dbr/"/>
    <hyperlink ref="E235" r:id="rId_hyperlink_224" tooltip="https://alsi.kz/ru/catalog/routery-khaby-svichi-/kommutator-ciscows-c2960xr-48fps-icatalyst-2960-xr-48-gige-poe-740w-4-x-1g-sfp-ip-lite-ws-c2960/"/>
    <hyperlink ref="E236" r:id="rId_hyperlink_225" tooltip="http://alsi.kz/ru/catalog/usiliteli-konvertory-adaptery-kontrollery-/"/>
    <hyperlink ref="E237" r:id="rId_hyperlink_226" tooltip="https://alsi.kz/ru/catalog/usiliteli-konvertory-adaptery-kontrollery-/adapter-hp-europe-intel-ethernet-i210-t1-gbe-e0x95aa/"/>
    <hyperlink ref="E238" r:id="rId_hyperlink_227" tooltip="https://alsi.kz/ru/catalog/usiliteli-konvertory-adaptery-kontrollery-/adapter-plantronics-apc-43-38350-13/"/>
    <hyperlink ref="E239" r:id="rId_hyperlink_228" tooltip="https://alsi.kz/ru/catalog/usiliteli-konvertory-adaptery-kontrollery-/injektor-hp-enterprise-aruba-instant-on-30w-8023at-poe-midspan-injector-r9m77a/"/>
    <hyperlink ref="E240" r:id="rId_hyperlink_229" tooltip="https://alsi.kz/ru/catalog/usiliteli-konvertory-adaptery-kontrollery-/injektor-hp-enterprise-aruba-instant-on-8023af-154w-poe-midspan-injector-r8w31a/"/>
    <hyperlink ref="E241" r:id="rId_hyperlink_230" tooltip="https://alsi.kz/ru/catalog/usiliteli-konvertory-adaptery-kontrollery-/injektor-hpe-aruba-pd-9501-5gco-ac-60w-8023bt-smart-rate-outdoor-surge-protection-midspan-injector/"/>
    <hyperlink ref="E242" r:id="rId_hyperlink_231" tooltip="https://alsi.kz/ru/catalog/usiliteli-konvertory-adaptery-kontrollery-/istochnik-pitaniya-cisco-pwr-c2-1025wac2-pwr-c2-1025wac2/"/>
    <hyperlink ref="E243" r:id="rId_hyperlink_232" tooltip="https://alsi.kz/ru/catalog/usiliteli-konvertory-adaptery-kontrollery-/kommutator-hp-enterprise-1950-24g-2sfp-2xgt-l2-jg960aabb/"/>
    <hyperlink ref="E244" r:id="rId_hyperlink_233" tooltip="https://alsi.kz/ru/catalog/usiliteli-konvertory-adaptery-kontrollery-/kommutator-hp-enterprise-aruba-2530-48-switch-j9781aabb/"/>
    <hyperlink ref="E245" r:id="rId_hyperlink_234" tooltip="https://alsi.kz/ru/catalog/usiliteli-konvertory-adaptery-kontrollery-/kommutator-hpe-aruba-2930f-24g-4sfp-switch-jl259aabb/"/>
    <hyperlink ref="E246" r:id="rId_hyperlink_235" tooltip="https://alsi.kz/ru/catalog/usiliteli-konvertory-adaptery-kontrollery-/kommutator-hpe-aruba-2930f-24g-4sfp-switch-jl253aabb/"/>
    <hyperlink ref="E247" r:id="rId_hyperlink_236" tooltip="https://alsi.kz/ru/catalog/usiliteli-konvertory-adaptery-kontrollery-/kommutator-hpe-aruba-2930f-24g-poe-4sfp-switch-jl261aabb/"/>
    <hyperlink ref="E248" r:id="rId_hyperlink_237" tooltip="https://alsi.kz/ru/catalog/usiliteli-konvertory-adaptery-kontrollery-/kommutator-hpe-aruba-2930f-48g-4sfp-switch-jl260aabb/"/>
    <hyperlink ref="E249" r:id="rId_hyperlink_238" tooltip="https://alsi.kz/ru/catalog/usiliteli-konvertory-adaptery-kontrollery-/kommutator-hpe-aruba-2930f-48g-4sfp-switch-jl254aabb/"/>
    <hyperlink ref="E250" r:id="rId_hyperlink_239" tooltip="https://alsi.kz/ru/catalog/usiliteli-konvertory-adaptery-kontrollery-/kommutator-hpe-aruba-2930f-48g-poe-4sfp-switch-jl262aabb/"/>
    <hyperlink ref="E251" r:id="rId_hyperlink_240" tooltip="https://alsi.kz/ru/catalog/usiliteli-konvertory-adaptery-kontrollery-/kommutator-hpe-aruba-2930f-8g-poe-2sfp-switch-jl258aabb/"/>
    <hyperlink ref="E252" r:id="rId_hyperlink_241" tooltip="https://alsi.kz/ru/catalog/usiliteli-konvertory-adaptery-kontrollery-/kommutator-hp-enterprise-aruba-6000-24g-4sfp-switch-r8n88aabb/"/>
    <hyperlink ref="E253" r:id="rId_hyperlink_242" tooltip="https://alsi.kz/ru/catalog/usiliteli-konvertory-adaptery-kontrollery-/kommutator-hpe-aruba-cx-10000-48y6c-distributed-services-back-to-front-6-fans-2-power-supplies-bundl/"/>
    <hyperlink ref="E254" r:id="rId_hyperlink_243" tooltip="https://alsi.kz/ru/catalog/usiliteli-konvertory-adaptery-kontrollery-/kommutator-hp-enterprise-aruba-instant-on-1430-8g-class4-poe-64w-switch-r8r46aabb/"/>
    <hyperlink ref="E255" r:id="rId_hyperlink_244" tooltip="https://alsi.kz/ru/catalog/usiliteli-konvertory-adaptery-kontrollery-/kommutator-hp-enterprise-aruba-instant-on-1830-24g-12p-class4-poe-2sfp-195w-switch-jl813aabb/"/>
    <hyperlink ref="E256" r:id="rId_hyperlink_245" tooltip="https://alsi.kz/ru/catalog/usiliteli-konvertory-adaptery-kontrollery-/kommutator-hp-enterprise-aruba-instant-on-1830-48g-24p-class4-poe-4sfp-370w-switch-jl815aabb/"/>
    <hyperlink ref="E257" r:id="rId_hyperlink_246" tooltip="https://alsi.kz/ru/catalog/usiliteli-konvertory-adaptery-kontrollery-/kommutator-hp-enterprise-aruba-instant-on-1830-48g-4sfp-switch-jl814aabb/"/>
    <hyperlink ref="E258" r:id="rId_hyperlink_247" tooltip="https://alsi.kz/ru/catalog/usiliteli-konvertory-adaptery-kontrollery-/kommutator-hp-enterprise-aruba-instant-on-1830-8g-4p-class4-poe-65w-switch-jl811aabb/"/>
    <hyperlink ref="E259" r:id="rId_hyperlink_248" tooltip="https://alsi.kz/ru/catalog/usiliteli-konvertory-adaptery-kontrollery-/kommutator-hp-enterprise-aruba-instant-on-1930-24g-4sfpsfp-switch-jl682aabb/"/>
    <hyperlink ref="E260" r:id="rId_hyperlink_249" tooltip="https://alsi.kz/ru/catalog/usiliteli-konvertory-adaptery-kontrollery-/kommutator-hp-enterprise-aruba-instant-on-1930-24g-class4-poe-4sfpsfp-370w-switch-jl684babb/"/>
    <hyperlink ref="E261" r:id="rId_hyperlink_250" tooltip="https://alsi.kz/ru/catalog/usiliteli-konvertory-adaptery-kontrollery-/kommutator-hpe-aruba-instant-on-1930-48g-class4-poe-4sfpsfp-370w-switch-jl686babb/"/>
    <hyperlink ref="E262" r:id="rId_hyperlink_251" tooltip="https://alsi.kz/ru/catalog/usiliteli-konvertory-adaptery-kontrollery-/kommutator-hp-enterprise-aruba-instant-on-1930-8g-2sfp-switch-jl680aabb/"/>
    <hyperlink ref="E263" r:id="rId_hyperlink_252" tooltip="https://alsi.kz/ru/catalog/usiliteli-konvertory-adaptery-kontrollery-/kommutator-hp-enterprise-aruba-instant-on-1960-12xgt-4sfp-switch-jl805aabb/"/>
    <hyperlink ref="E264" r:id="rId_hyperlink_253" tooltip="https://alsi.kz/ru/catalog/usiliteli-konvertory-adaptery-kontrollery-/kommutator-hp-enterprise-aruba-instant-on-1960-24g-20p-class4-4p-class6-poe-2xgt-2sfp-370w-switch-/"/>
    <hyperlink ref="E265" r:id="rId_hyperlink_254" tooltip="https://alsi.kz/ru/catalog/usiliteli-konvertory-adaptery-kontrollery-/kommutator-hp-enterprise-aruba-instant-on-1960-24g-2xgt-2sfp-switch-jl806aabb/"/>
    <hyperlink ref="E266" r:id="rId_hyperlink_255" tooltip="https://alsi.kz/ru/catalog/usiliteli-konvertory-adaptery-kontrollery-/kommutator-hp-enterprise-aruba-instant-on-1960-48g-40p-class4-8p-class6-poe-2xgt-2sfp-600w-switch-/"/>
    <hyperlink ref="E267" r:id="rId_hyperlink_256" tooltip="https://alsi.kz/ru/catalog/usiliteli-konvertory-adaptery-kontrollery-/kommutator-hpe-aruba-networking-cx-6000-12p-10m100m1g-class4-poe-2p-sfp-1g-139w-switch-r8n89babb/"/>
    <hyperlink ref="E268" r:id="rId_hyperlink_257" tooltip="https://alsi.kz/ru/catalog/usiliteli-konvertory-adaptery-kontrollery-/kommutator-hpe-aruba-networking-cx-6000-48p-10m100m1g-class4-poe-4p-sfp-1g-370w-switch-r8n85babb/"/>
    <hyperlink ref="E269" r:id="rId_hyperlink_258" tooltip="https://alsi.kz/ru/catalog/usiliteli-konvertory-adaptery-kontrollery-/kommutator-hpe-hpe-aruba-networking-6000-24g-class4-poe-4sfp-370w-switch-r8n87babb/"/>
    <hyperlink ref="E270" r:id="rId_hyperlink_259" tooltip="https://alsi.kz/ru/catalog/usiliteli-konvertory-adaptery-kontrollery-/komplekt-napravlyayushchih-hpe-aruba-cx-10000-1u-2-post-rack-mount-kit-r8r55a/"/>
    <hyperlink ref="E271" r:id="rId_hyperlink_260" tooltip="https://alsi.kz/ru/catalog/usiliteli-konvertory-adaptery-kontrollery-/licenziya-programmnogo-obespecheniya-hpe-aruba-stateful-firewallzero-trust-segmentationtelemetryddos/"/>
    <hyperlink ref="E272" r:id="rId_hyperlink_261" tooltip="https://alsi.kz/ru/catalog/usiliteli-konvertory-adaptery-kontrollery-/modem-hpe-aruba-usb-lte-modem-r8f34a/"/>
    <hyperlink ref="E273" r:id="rId_hyperlink_262" tooltip="https://alsi.kz/ru/catalog/usiliteli-konvertory-adaptery-kontrollery-/montajnyy-nabor-hp-enterprise-aruba-ap-mnt-d-ap-mount-bracket-individual-r3j18a/"/>
    <hyperlink ref="E274" r:id="rId_hyperlink_263" tooltip="https://alsi.kz/ru/catalog/usiliteli-konvertory-adaptery-kontrollery-/montajnyy-nabor-hpe-aruba-instant-on-ap25-flush-mount-sleeve-r9b36a/"/>
    <hyperlink ref="E275" r:id="rId_hyperlink_264" tooltip="https://alsi.kz/ru/catalog/usiliteli-konvertory-adaptery-kontrollery-/opciya-hp-enterprise-aruba-instant-on-ap22-flush-mount-sleeve-r6p90a/"/>
    <hyperlink ref="E276" r:id="rId_hyperlink_265" tooltip="https://alsi.kz/ru/catalog/usiliteli-konvertory-adaptery-kontrollery-/radiomost-ubiquiti-powerbeam-pbe-m5-300-pbe-m5-300/"/>
    <hyperlink ref="E277" r:id="rId_hyperlink_266" tooltip="https://alsi.kz/ru/catalog/usiliteli-konvertory-adaptery-kontrollery-/tochka-dostupa-hpe-anw-ap-503-rw-campus-ap-r8m98a/"/>
    <hyperlink ref="E278" r:id="rId_hyperlink_267" tooltip="https://alsi.kz/ru/catalog/usiliteli-konvertory-adaptery-kontrollery-/tochka-dostupa-hpe-aruba-ap-515-rw-unified-access-point-q9h62a/"/>
    <hyperlink ref="E279" r:id="rId_hyperlink_268" tooltip="https://alsi.kz/ru/catalog/usiliteli-konvertory-adaptery-kontrollery-/tochka-dostupa-hp-enterprise-aruba-instant-on-ap11d-rw-access-point-r2x16a/"/>
    <hyperlink ref="E280" r:id="rId_hyperlink_269" tooltip="https://alsi.kz/ru/catalog/usiliteli-konvertory-adaptery-kontrollery-/tochka-dostupa-hp-enterprise-aruba-instant-on-ap11d-access-point-and-psu-bundle-base-ww-r6k64aac3/"/>
    <hyperlink ref="E281" r:id="rId_hyperlink_270" tooltip="https://alsi.kz/ru/catalog/usiliteli-konvertory-adaptery-kontrollery-/tochka-dostupa-hp-enterprise-aruba-instant-on-ap22-rw-2x2-wi-fi-6-indoor-access-point-r4w02a/"/>
    <hyperlink ref="E282" r:id="rId_hyperlink_271" tooltip="https://alsi.kz/ru/catalog/usiliteli-konvertory-adaptery-kontrollery-/tochka-dostupa-hp-enterprise-aruba-instant-on-ap25-rw-4x4-wi-fi-6-indoor-access-point-r9b28a/"/>
    <hyperlink ref="E283" r:id="rId_hyperlink_272" tooltip="https://alsi.kz/ru/catalog/usiliteli-konvertory-adaptery-kontrollery-/tochka-dostupa-hpe-aruba-networking-ap-725-rw-tri-radio-2x2-wi-fi-7-internal-antennas-campus-access/"/>
    <hyperlink ref="E284" r:id="rId_hyperlink_273" tooltip="https://alsi.kz/ru/catalog/usiliteli-konvertory-adaptery-kontrollery-/tochka-dostupa-hpe-instant-on-access-point-bundle-with-psu-eu-ap25-r9b33a/"/>
    <hyperlink ref="E285" r:id="rId_hyperlink_274" tooltip="https://alsi.kz/ru/catalog/usiliteli-konvertory-adaptery-kontrollery-/tochka-dostupa-hpe-instant-on-access-point-bundle-with-psu-dual-radio-2x2-wi-fi-6-rw-ap22d-s0j34a/"/>
    <hyperlink ref="E286" r:id="rId_hyperlink_275" tooltip="https://alsi.kz/ru/catalog/usiliteli-konvertory-adaptery-kontrollery-/tochka-dostupa-hpe-instant-on-ap21-rw-dual-radio-2x2-wi-fi-6-access-point-s1t09a/"/>
    <hyperlink ref="E287" r:id="rId_hyperlink_276" tooltip="https://alsi.kz/ru/catalog/usiliteli-konvertory-adaptery-kontrollery-/tochka-dostupa-hpe-networking-instant-on-access-point-dual-radio-2x2-wi-fi-6-rw-ap22d-s1u76a/"/>
    <hyperlink ref="E288" r:id="rId_hyperlink_277" tooltip="https://alsi.kz/ru/catalog/usiliteli-konvertory-adaptery-kontrollery-/tochka-dostupa-hpe-networking-instant-on-ap27-rw-dual-radio-2x2-wi-fi-6-outdoor-access-point-s1t37/"/>
    <hyperlink ref="E289" r:id="rId_hyperlink_278" tooltip="https://alsi.kz/ru/catalog/usiliteli-konvertory-adaptery-kontrollery-/transiver-hpe-aruba-1g-ind-temp-sfp-lc-lx-10km-smf-transceiver-jl781a/"/>
    <hyperlink ref="E290" r:id="rId_hyperlink_279" tooltip="https://alsi.kz/ru/catalog/usiliteli-konvertory-adaptery-kontrollery-/transiver-hpe-aruba-1g-ind-temp-sfp-lc-sx-500m-mmf-transceiver-jl780a/"/>
    <hyperlink ref="E291" r:id="rId_hyperlink_280" tooltip="https://alsi.kz/ru/catalog/usiliteli-konvertory-adaptery-kontrollery-/transiver-hp-enterprise-aruba-1g-sfp-lc-sx-500m-mmf-xcvr-j4858d/"/>
    <hyperlink ref="E292" r:id="rId_hyperlink_281" tooltip="https://alsi.kz/ru/catalog/usiliteli-konvertory-adaptery-kontrollery-/transiver-hpe-aruba-25g-sfp28-lc-sr-100m-mmf-transceiver-jl484a/"/>
    <hyperlink ref="E293" r:id="rId_hyperlink_282" tooltip="https://alsi.kz/ru/catalog/usiliteli-konvertory-adaptery-kontrollery-/transiver-hp-enterprise-aruba-instant-on-10g-sfp-lc-sr-300m-om3-mmf-transceiver-r9d18a/"/>
    <hyperlink ref="E294" r:id="rId_hyperlink_283" tooltip="https://alsi.kz/ru/catalog/usiliteli-konvertory-adaptery-kontrollery-/transiver-hp-enterprise-aruba-instant-on-1g-sfp-lc-sx-500m-om2-mmf-transceiver-r9d16a/"/>
    <hyperlink ref="E295" r:id="rId_hyperlink_284" tooltip="https://alsi.kz/ru/catalog/usiliteli-konvertory-adaptery-kontrollery-/transiver-hpe-hpe-networking-instant-on-10gbaset-rj45-30m-cat6a-transceiver-s0g18a/"/>
    <hyperlink ref="E296" r:id="rId_hyperlink_285" tooltip="https://alsi.kz/ru/catalog/usiliteli-konvertory-adaptery-kontrollery-/transiver-hpe-networking-instant-on-1g-lx-sfp-lc-10km-smf-transceiver-s0g20a/"/>
    <hyperlink ref="E297" r:id="rId_hyperlink_286" tooltip="https://alsi.kz/ru/catalog/usiliteli-konvertory-adaptery-kontrollery-/transiver-hpe-networking-instant-on-1g-sfp-rj45-100m-cat5e-transceiver-r9d17b/"/>
    <hyperlink ref="E298" r:id="rId_hyperlink_287" tooltip="https://alsi.kz/ru/catalog/usiliteli-konvertory-adaptery-kontrollery-/transiver-hp-enterprise-x120-1gb-sfp-lc-sx-jd118b/"/>
    <hyperlink ref="E299" r:id="rId_hyperlink_288" tooltip="https://alsi.kz/ru/catalog/usiliteli-konvertory-adaptery-kontrollery-/shlyuz-hpe-aruba-ec-us-3x-rj45-101001000-sd-wan-gateway-jm813a/"/>
    <hyperlink ref="E300" r:id="rId_hyperlink_289" tooltip="https://alsi.kz/ru/catalog/usiliteli-konvertory-adaptery-kontrollery-/shlyuz-hpe-aruba-ec-xs-4x-rj45-101001000-sd-wan-gateway-jm994-61012/"/>
    <hyperlink ref="E301" r:id="rId_hyperlink_290" tooltip="https://alsi.kz/ru/catalog/usiliteli-konvertory-adaptery-kontrollery-/shlyuz-hpe-networking-instant-on-secure-gateway-4-port-gigabit-sg1004-eu-en-s0g33aabb/"/>
    <hyperlink ref="E302" r:id="rId_hyperlink_291" tooltip="https://alsi.kz/ru/catalog/usiliteli-konvertory-adaptery-kontrollery-/shlyuz-hpe-networking-instant-on-secure-gateway-5-port-smartrate-25g-poe-64w-sg2505p-eu-en-s0g34aa/"/>
    <hyperlink ref="E303" r:id="rId_hyperlink_292" tooltip="http://alsi.kz/ru/catalog/oborudovanie-cisco/"/>
    <hyperlink ref="E304" r:id="rId_hyperlink_293" tooltip="https://alsi.kz/ru/catalog/oborudovanie-cisco/licenziya-programmnogo-obespecheniya-cisco-air-dna-e-3y-air-dna-e-3y/"/>
    <hyperlink ref="E305" r:id="rId_hyperlink_294" tooltip="https://alsi.kz/ru/catalog/oborudovanie-cisco/licenziya-programmnogo-obespecheniya-cisco-c9200cx-dnae12-3y-c9200cx-dnae12-3y/"/>
    <hyperlink ref="E306" r:id="rId_hyperlink_295" tooltip="https://alsi.kz/ru/catalog/oborudovanie-cisco/licenziya-programmnogo-obespecheniya-cisco-c9200cx-dnae8-3y-c9200cx-dnae8-3y/"/>
    <hyperlink ref="E307" r:id="rId_hyperlink_296" tooltip="https://alsi.kz/ru/catalog/oborudovanie-cisco/rasshirennaya-garantiya-cisco-con-snt-p8rk95r1-con-snt-p8rk95r1/"/>
    <hyperlink ref="E308" r:id="rId_hyperlink_297" tooltip="https://alsi.kz/ru/catalog/oborudovanie-cisco/sistema-videokonferencii-cisco-cs-kitpro-k9-cs-kitpro-k9/"/>
    <hyperlink ref="E309" r:id="rId_hyperlink_298" tooltip="http://alsi.kz/ru/catalog/komplektuyushchie-i-aksessuary/"/>
    <hyperlink ref="E310" r:id="rId_hyperlink_299" tooltip="http://alsi.kz/ru/catalog/web-kamery-/"/>
    <hyperlink ref="E311" r:id="rId_hyperlink_300" tooltip="https://alsi.kz/ru/catalog/web-kamery-/vebkamera-dell-pro-webcam---wb5023---2k-qhd-722-bbbu/"/>
    <hyperlink ref="E312" r:id="rId_hyperlink_301" tooltip="https://alsi.kz/ru/catalog/web-kamery-/vebkamera-dell-ultrasharp-webcam-722-bbbi/"/>
    <hyperlink ref="E313" r:id="rId_hyperlink_302" tooltip="https://alsi.kz/ru/catalog/web-kamery-/kamera-dahua-dh-ipc-hfw1230sp-036-dh-ipc-hfw123-0sp-036/"/>
    <hyperlink ref="E314" r:id="rId_hyperlink_303" tooltip="http://alsi.kz/ru/catalog/videokarty/"/>
    <hyperlink ref="E315" r:id="rId_hyperlink_304" tooltip="https://alsi.kz/ru/catalog/videokarty/videokarta-asus-gt730-gt730-sl-2gd5-brk/"/>
    <hyperlink ref="E316" r:id="rId_hyperlink_305" tooltip="http://alsi.kz/ru/catalog/kabeli-ugo/"/>
    <hyperlink ref="E317" r:id="rId_hyperlink_306" tooltip="https://alsi.kz/ru/catalog/kabeli-ugo/adapter-hp-europe-usb-c-to-rj45-adapter-g2-4z527aa/"/>
    <hyperlink ref="E318" r:id="rId_hyperlink_307" tooltip="https://alsi.kz/ru/catalog/kabeli-ugo/kabel-defender03hdmi-m-mver-141-m-87350/"/>
    <hyperlink ref="E319" r:id="rId_hyperlink_308" tooltip="https://alsi.kz/ru/catalog/kabeli-ugo/kabel-ektshvvp-2h075-mm-2h075/"/>
    <hyperlink ref="E320" r:id="rId_hyperlink_309" tooltip="https://alsi.kz/ru/catalog/kabeli-ugo/kabel-hp-europeusba-b-dlya-printeraskanera18-m-04356-18/"/>
    <hyperlink ref="E321" r:id="rId_hyperlink_310" tooltip="https://alsi.kz/ru/catalog/kabeli-ugo/kabel-kramerc-dmdm-6-c-dmdm-6-8s0/"/>
    <hyperlink ref="E322" r:id="rId_hyperlink_311" tooltip="https://alsi.kz/ru/catalog/kabeli-ugo/kabel-lazsowh-11120m-wh-11120m/"/>
    <hyperlink ref="E323" r:id="rId_hyperlink_312" tooltip="https://alsi.kz/ru/catalog/kabeli-ugo/kabel-legrand-l032778-l032778/"/>
    <hyperlink ref="E324" r:id="rId_hyperlink_313" tooltip="https://alsi.kz/ru/catalog/kabeli-ugo/kabel-ship-d155-p-d155-p/"/>
    <hyperlink ref="E325" r:id="rId_hyperlink_314" tooltip="https://alsi.kz/ru/catalog/kabeli-ugo/kabel-shipvga-to-vga-15male15male-20-m-vg002mm-20p/"/>
    <hyperlink ref="E326" r:id="rId_hyperlink_315" tooltip="https://alsi.kz/ru/catalog/kabeli-ugo/kabel-pitaniya-apcap9892power-cord-c19-to-c20-06m-ap9892/"/>
    <hyperlink ref="E327" r:id="rId_hyperlink_316" tooltip="https://alsi.kz/ru/catalog/kabeli-ugo/kabel-deluxdlw-1250-dlw-1250/"/>
    <hyperlink ref="E328" r:id="rId_hyperlink_317" tooltip="https://alsi.kz/ru/catalog/kabeli-ugo/konnektorrj45-rj45/"/>
    <hyperlink ref="E329" r:id="rId_hyperlink_318" tooltip="http://alsi.kz/ru/catalog/klaviatury/"/>
    <hyperlink ref="E330" r:id="rId_hyperlink_319" tooltip="https://alsi.kz/ru/catalog/klaviatury/klaviatura-dell-kb-813-smartcard-reader/"/>
    <hyperlink ref="E331" r:id="rId_hyperlink_320" tooltip="https://alsi.kz/ru/catalog/klaviatury/klaviatura-hp-europe-125-g2-wd-ay2y7a6b15/"/>
    <hyperlink ref="E332" r:id="rId_hyperlink_321" tooltip="https://alsi.kz/ru/catalog/klaviatury/klaviatura-hp-europe-125-usb-wd-bulk-12-266c9a6b15/"/>
    <hyperlink ref="E333" r:id="rId_hyperlink_322" tooltip="https://alsi.kz/ru/catalog/klaviatury/klaviatura-hp-europe-725-multi-device-rechargeable-wireless-keyboard-9t5b2aab15/"/>
    <hyperlink ref="E334" r:id="rId_hyperlink_323" tooltip="http://alsi.kz/ru/catalog/kronshteyny-upz/"/>
    <hyperlink ref="E335" r:id="rId_hyperlink_324" tooltip="https://alsi.kz/ru/catalog/kronshteyny-upz/kreplenie-brateck-lp43-22-lp43-22/"/>
    <hyperlink ref="E336" r:id="rId_hyperlink_325" tooltip="https://alsi.kz/ru/catalog/kronshteyny-upz/stoyka-wize-m75-m75/"/>
    <hyperlink ref="E337" r:id="rId_hyperlink_326" tooltip="http://alsi.kz/ru/catalog/komplekty-klaviatura-myshka-/"/>
    <hyperlink ref="E338" r:id="rId_hyperlink_327" tooltip="https://alsi.kz/ru/catalog/komplekty-klaviatura-myshka-/klaviatura-i-manipulyator-dell-pro-5-keyboard-and-mouse---km526-580-bdgy/"/>
    <hyperlink ref="E339" r:id="rId_hyperlink_328" tooltip="https://alsi.kz/ru/catalog/komplekty-klaviatura-myshka-/klaviatura-i-manipulyator-hp-europe-225-wired-mouse-and-kb-g2-cwh-aw5s6aaabb/"/>
    <hyperlink ref="E340" r:id="rId_hyperlink_329" tooltip="https://alsi.kz/ru/catalog/komplekty-klaviatura-myshka-/klaviatura-i-manipulyator-hp-europe-230-3l1f0aab15/"/>
    <hyperlink ref="E341" r:id="rId_hyperlink_330" tooltip="https://alsi.kz/ru/catalog/komplekty-klaviatura-myshka-/klaviatura-i-manipulyator-hp-europe-655-wireless-kbmse-combo-wht-860p8aab15/"/>
    <hyperlink ref="E342" r:id="rId_hyperlink_331" tooltip="http://alsi.kz/ru/catalog/moduli-operativnoy-pamyati-ozu/"/>
    <hyperlink ref="E343" r:id="rId_hyperlink_332" tooltip="https://alsi.kz/ru/catalog/moduli-operativnoy-pamyati-ozu/pamyat-silicon-power2-gbddr31333-mhzsp002gbltu133s02-sp002gbltu133s02/"/>
    <hyperlink ref="E344" r:id="rId_hyperlink_333" tooltip="http://alsi.kz/ru/catalog/myshki-i-kovriki/"/>
    <hyperlink ref="E345" r:id="rId_hyperlink_334" tooltip="https://alsi.kz/ru/catalog/myshki-i-kovriki/manipulyator-asus-marshmallow-mouse-md100-beige-90xb07a0-bmu0a0/"/>
    <hyperlink ref="E346" r:id="rId_hyperlink_335" tooltip="https://alsi.kz/ru/catalog/myshki-i-kovriki/manipulyator-asus-marshmallow-mouse-md100-purple-90xb07a0-bmu010/"/>
    <hyperlink ref="E347" r:id="rId_hyperlink_336" tooltip="https://alsi.kz/ru/catalog/myshki-i-kovriki/manipulyator-asus-md102-beige-90xb0900-bmu020/"/>
    <hyperlink ref="E348" r:id="rId_hyperlink_337" tooltip="https://alsi.kz/ru/catalog/myshki-i-kovriki/manipulyator-asus-md102-dark-grey-90xb0900-bmu000/"/>
    <hyperlink ref="E349" r:id="rId_hyperlink_338" tooltip="https://alsi.kz/ru/catalog/myshki-i-kovriki/manipulyator-asus-md102-white-90xb0900-bmu010/"/>
    <hyperlink ref="E350" r:id="rId_hyperlink_339" tooltip="https://alsi.kz/ru/catalog/myshki-i-kovriki/manipulyator-asus-mu101c-wired-blue-ray-90xb05rn-bmu000/"/>
    <hyperlink ref="E351" r:id="rId_hyperlink_340" tooltip="https://alsi.kz/ru/catalog/myshki-i-kovriki/manipulyator-asus-mu101c-wired-blue-ray-90xb05rn-bmu010/"/>
    <hyperlink ref="E352" r:id="rId_hyperlink_341" tooltip="https://alsi.kz/ru/catalog/myshki-i-kovriki/manipulyator-asus-mw203-black-90xb06c0-bmu000/"/>
    <hyperlink ref="E353" r:id="rId_hyperlink_342" tooltip="https://alsi.kz/ru/catalog/myshki-i-kovriki/manipulyator-asus-mw203-blue-90xb06c0-bmu010/"/>
    <hyperlink ref="E354" r:id="rId_hyperlink_343" tooltip="https://alsi.kz/ru/catalog/myshki-i-kovriki/manipulyator-asus-proart-mouse-md301-90xb0af0-bmu010/"/>
    <hyperlink ref="E355" r:id="rId_hyperlink_344" tooltip="https://alsi.kz/ru/catalog/myshki-i-kovriki/manipulyator-asus-smarto-mouse-md200-black-90xb0790-bmu000/"/>
    <hyperlink ref="E356" r:id="rId_hyperlink_345" tooltip="https://alsi.kz/ru/catalog/myshki-i-kovriki/manipulyator-asus-smarto-mouse-md200-silent-plus-beige-90xb0790-bmu0a0/"/>
    <hyperlink ref="E357" r:id="rId_hyperlink_346" tooltip="https://alsi.kz/ru/catalog/myshki-i-kovriki/manipulyator-asus-smarto-mouse-md200-silent-plus-green-90xb0790-bmu030/"/>
    <hyperlink ref="E358" r:id="rId_hyperlink_347" tooltip="https://alsi.kz/ru/catalog/myshki-i-kovriki/manipulyator-dell-ms116-570-aair/"/>
    <hyperlink ref="E359" r:id="rId_hyperlink_348" tooltip="https://alsi.kz/ru/catalog/myshki-i-kovriki/manipulyator-dell-ms3220-570-abhn/"/>
    <hyperlink ref="E360" r:id="rId_hyperlink_349" tooltip="https://alsi.kz/ru/catalog/myshki-i-kovriki/manipulyator-dell-ms3320w-570-abhk/"/>
    <hyperlink ref="E361" r:id="rId_hyperlink_350" tooltip="https://alsi.kz/ru/catalog/myshki-i-kovriki/manipulyator-dell-ms5120w-570-abhl/"/>
    <hyperlink ref="E362" r:id="rId_hyperlink_351" tooltip="https://alsi.kz/ru/catalog/myshki-i-kovriki/manipulyator-dell-pro-5-mouse---ms526-570-bblf/"/>
    <hyperlink ref="E363" r:id="rId_hyperlink_352" tooltip="https://alsi.kz/ru/catalog/myshki-i-kovriki/manipulyator-dell-pro-7-silent-mouse---ms726-570-bblh/"/>
    <hyperlink ref="E364" r:id="rId_hyperlink_353" tooltip="https://alsi.kz/ru/catalog/myshki-i-kovriki/manipulyator-dell-silent-mouse---ms355-570-bbjh/"/>
    <hyperlink ref="E365" r:id="rId_hyperlink_354" tooltip="https://alsi.kz/ru/catalog/myshki-i-kovriki/manipulyator-hp-europe-hp-bluetooth-travel-mouse-all-6sp30aaac3/"/>
    <hyperlink ref="E366" r:id="rId_hyperlink_355" tooltip="https://alsi.kz/ru/catalog/myshki-i-kovriki/manipulyator-hp-europe-pavilion-gaming-300-4ph30aaabb/"/>
    <hyperlink ref="E367" r:id="rId_hyperlink_356" tooltip="http://alsi.kz/ru/catalog/-i--xzg/"/>
    <hyperlink ref="E368" r:id="rId_hyperlink_357" tooltip="https://alsi.kz/ru/catalog/-i--xzg/processor-hp-enterpriseepyc73133-ghzsocket-sp3box16-core155w-p38669-b21/"/>
    <hyperlink ref="E369" r:id="rId_hyperlink_358" tooltip="https://alsi.kz/ru/catalog/-i--xzg/processor-hp-enterprisexeon-gold-632629-ghz16-core-185w-processor-for-hpe-p36932-b21/"/>
    <hyperlink ref="E370" r:id="rId_hyperlink_359" tooltip="https://alsi.kz/ru/catalog/-i--xzg/processor-intelcore-i31010537-ghzfclga12006-mb-i3-10105/"/>
    <hyperlink ref="E371" r:id="rId_hyperlink_360" tooltip="http://alsi.kz/ru/catalog/keysy-korpusa/"/>
    <hyperlink ref="E372" r:id="rId_hyperlink_361" tooltip="https://alsi.kz/ru/catalog/keysy-korpusa/korpus-x-game-galaxy-galaxy/"/>
    <hyperlink ref="E373" r:id="rId_hyperlink_362" tooltip="http://alsi.kz/ru/catalog/komplekty-dlya-konferenciy/"/>
    <hyperlink ref="E374" r:id="rId_hyperlink_363" tooltip="https://alsi.kz/ru/catalog/komplekty-dlya-konferenciy/sistema-audiokonferenc-svyazi-polycom7200-65320-101_realpresence-group-310---720p-group-310-hd-code/"/>
    <hyperlink ref="E375" r:id="rId_hyperlink_364" tooltip="http://alsi.kz/ru/catalog/usb-haby-i-media-pleery/"/>
    <hyperlink ref="E376" r:id="rId_hyperlink_365" tooltip="https://alsi.kz/ru/catalog/usb-haby-i-media-pleery/hab-hb-210-hb-210/"/>
    <hyperlink ref="E377" r:id="rId_hyperlink_366" tooltip="http://alsi.kz/ru/catalog/servery/"/>
    <hyperlink ref="E378" r:id="rId_hyperlink_367" tooltip="http://alsi.kz/ru/catalog/servery-bmp/"/>
    <hyperlink ref="E379" r:id="rId_hyperlink_368" tooltip="https://alsi.kz/ru/catalog/servery-bmp/server-dell-poweredge-r650-210-ayjz-2548/"/>
    <hyperlink ref="E380" r:id="rId_hyperlink_369" tooltip="https://alsi.kz/ru/catalog/servery-bmp/server-dell-poweredge-r750-210-aycg_3298/"/>
    <hyperlink ref="E381" r:id="rId_hyperlink_370" tooltip="https://alsi.kz/ru/catalog/servery-bmp/server-dell-r630-210-acxs-01/"/>
    <hyperlink ref="E382" r:id="rId_hyperlink_371" tooltip="https://alsi.kz/ru/catalog/servery-bmp/server-hpe-dl20-gen11-p87466-425/"/>
    <hyperlink ref="E383" r:id="rId_hyperlink_372" tooltip="https://alsi.kz/ru/catalog/servery-bmp/server-hpe-dl325-gen11-p94955-425/"/>
    <hyperlink ref="E384" r:id="rId_hyperlink_373" tooltip="https://alsi.kz/ru/catalog/servery-bmp/server-hpe-dl360-gen12-p90000-425/"/>
    <hyperlink ref="E385" r:id="rId_hyperlink_374" tooltip="https://alsi.kz/ru/catalog/servery-bmp/server-hpe-dl380-gen12-p93934-425/"/>
    <hyperlink ref="E386" r:id="rId_hyperlink_375" tooltip="https://alsi.kz/ru/catalog/servery-bmp/server-hpe-ml30-gen11-p87464-425/"/>
    <hyperlink ref="E387" r:id="rId_hyperlink_376" tooltip="http://alsi.kz/ru/catalog/hdd/"/>
    <hyperlink ref="E388" r:id="rId_hyperlink_377" tooltip="https://alsi.kz/ru/catalog/hdd/hdd-hp-enterprisesas600-gb15kfor-g1-g7-proliant-sas-servers-533871-003/"/>
    <hyperlink ref="E389" r:id="rId_hyperlink_378" tooltip="https://alsi.kz/ru/catalog/hdd/hdd-hp-enterprisesas300gb10ksff-bc-3-year-warranty-multi-vendor-hddonly-dlxx0-gen10-plusdlxx5/"/>
    <hyperlink ref="E390" r:id="rId_hyperlink_379" tooltip="https://alsi.kz/ru/catalog/hdd/hdd-hp-enterprise600gb-sas-12g-mission-critical-10k-sff-bc-3-year-warranty-multi-vendor-hdd25-p/"/>
    <hyperlink ref="E391" r:id="rId_hyperlink_380" tooltip="https://alsi.kz/ru/catalog/hdd/tverdotelnyy-nakopitel-hp-enterprise960gb-sas-24g-read-intensive-sff-bc-multi-vendor-ssd-p49029-/"/>
    <hyperlink ref="E392" r:id="rId_hyperlink_381" tooltip="https://alsi.kz/ru/catalog/hdd/tverdotelnyy-nakopitel-hp-enterprise960gb-sata-ri-sff-25in-basic-carrier-bc-multi-vendor-ssd/"/>
    <hyperlink ref="E393" r:id="rId_hyperlink_382" tooltip="http://alsi.kz/ru/catalog/bloki-pitaniya/"/>
    <hyperlink ref="E394" r:id="rId_hyperlink_383" tooltip="https://alsi.kz/ru/catalog/bloki-pitaniya/istochnik-pitaniya-dell-single-hot-plug-800w-mixed-mode-100-240vac-platinum-450-aiyx/"/>
    <hyperlink ref="E395" r:id="rId_hyperlink_384" tooltip="https://alsi.kz/ru/catalog/bloki-pitaniya/istochnik-pitaniya-dell-single-hot-plug-power-supply-700w-mm-hlac-200-220vac-titanium-customer-k/"/>
    <hyperlink ref="E396" r:id="rId_hyperlink_385" tooltip="https://alsi.kz/ru/catalog/bloki-pitaniya/istochnik-pitaniya-hp-enterprise-1000w-flex-slot-titanium-p03178-b21/"/>
    <hyperlink ref="E397" r:id="rId_hyperlink_386" tooltip="http://alsi.kz/ru/catalog/ventilyatory/"/>
    <hyperlink ref="E398" r:id="rId_hyperlink_387" tooltip="https://alsi.kz/ru/catalog/ventilyatory/ventilyator-dell-poweredge-r7525r750-standard-fan-customer-kit-v3-121-bbbj/"/>
    <hyperlink ref="E399" r:id="rId_hyperlink_388" tooltip="https://alsi.kz/ru/catalog/ventilyatory/ventilyator-dell-standard-fan-poweredge-r660xs-cus-kit-384-bdlj/"/>
    <hyperlink ref="E400" r:id="rId_hyperlink_389" tooltip="https://alsi.kz/ru/catalog/ventilyatory/ventilyator-hpe-dl380dl560-g11-2u-high-perf-fan-kit-p48820-b21/"/>
    <hyperlink ref="E401" r:id="rId_hyperlink_390" tooltip="https://alsi.kz/ru/catalog/ventilyatory/ventilyator-hpe-proliant-dl3x0-gen11-1u-2p-standard-fan-kit-p54697-b21/"/>
    <hyperlink ref="E402" r:id="rId_hyperlink_391" tooltip="http://alsi.kz/ru/catalog/komplektuyushchie-k-serveram/"/>
    <hyperlink ref="E403" r:id="rId_hyperlink_392" tooltip="https://alsi.kz/ru/catalog/komplektuyushchie-k-serveram/blok-raspredeleniya-pitaniya-hp-enterprise-g2-basic-36kvaiec-c20-detachable-16a100-240v-outlets-20/"/>
    <hyperlink ref="E404" r:id="rId_hyperlink_393" tooltip="https://alsi.kz/ru/catalog/komplektuyushchie-k-serveram/blok-raspredeleniya-pitaniya-hp-enterprise-g2-basic-73kva-p9q45a/"/>
    <hyperlink ref="E405" r:id="rId_hyperlink_394" tooltip="https://alsi.kz/ru/catalog/komplektuyushchie-k-serveram/opciya-hpe-hpe-g2-rack-42u-p9l16a/"/>
    <hyperlink ref="E406" r:id="rId_hyperlink_395" tooltip="https://alsi.kz/ru/catalog/komplektuyushchie-k-serveram/hranilishche-dell-me5012-210-bbii/"/>
    <hyperlink ref="E407" r:id="rId_hyperlink_396" tooltip="http://alsi.kz/ru/catalog/kontrollery/"/>
    <hyperlink ref="E408" r:id="rId_hyperlink_397" tooltip="https://alsi.kz/ru/catalog/kontrollery/raid-kontroller-hp-enterprise-broadcom-megaraid-mr416i-p-x16-lanes-4gb-cache-nvmesas-12g-controller/"/>
    <hyperlink ref="E409" r:id="rId_hyperlink_398" tooltip="https://alsi.kz/ru/catalog/kontrollery/raid-kontroller-hpe-mr216i-o-p47789-b21/"/>
    <hyperlink ref="E410" r:id="rId_hyperlink_399" tooltip="https://alsi.kz/ru/catalog/kontrollery/raid-kontroller-hpe-mr408i-o-gen11-x8-lanes-4gb-cache-ocp-spdm-storage-controller-p58335-b21/"/>
    <hyperlink ref="E411" r:id="rId_hyperlink_400" tooltip="https://alsi.kz/ru/catalog/kontrollery/raid-kontroller-hpe-mr416i-o-p47781-b21/"/>
    <hyperlink ref="E412" r:id="rId_hyperlink_401" tooltip="https://alsi.kz/ru/catalog/kontrollery/raid-kontroller-hp-enterprise-mr416i-p-p47777-b21/"/>
    <hyperlink ref="E413" r:id="rId_hyperlink_402" tooltip="https://alsi.kz/ru/catalog/kontrollery/adapter-glavnoy-shiny-hp-enterprise-smart-array-e208e-p-sr-gen10-8-external-lanesno-cache-12g-sas/"/>
    <hyperlink ref="E414" r:id="rId_hyperlink_403" tooltip="https://alsi.kz/ru/catalog/kontrollery/adapter-glavnoy-shiny-hp-enterprise-storefabric-sn1200e-q0l14a/"/>
    <hyperlink ref="E415" r:id="rId_hyperlink_404" tooltip="https://alsi.kz/ru/catalog/kontrollery/internet-karta-hpe-broadcom-bcm57504-p26264-b21/"/>
    <hyperlink ref="E416" r:id="rId_hyperlink_405" tooltip="https://alsi.kz/ru/catalog/kontrollery/setevaya-karta-hp-enterprise-bcm-57416-10gbe-2p-base-t-p26253-b21/"/>
    <hyperlink ref="E417" r:id="rId_hyperlink_406" tooltip="https://alsi.kz/ru/catalog/kontrollery/setevoy-adapter-hp-enterprise-flexfabric-10gb-2-port-534m-adapter-700748-b21/"/>
    <hyperlink ref="E418" r:id="rId_hyperlink_407" tooltip="http://alsi.kz/ru/catalog/stoyki-dlya-servera/"/>
    <hyperlink ref="E419" r:id="rId_hyperlink_408" tooltip="https://alsi.kz/ru/catalog/stoyki-dlya-servera/stoyka-astergomikrocod-mdsn01-19u-1034-x-600kondicioner-20kvtibp-30kvtbrp-1ph-16a-4xc13-2xc/"/>
    <hyperlink ref="E420" r:id="rId_hyperlink_409" tooltip="https://alsi.kz/ru/catalog/stoyki-dlya-servera/stoyka-hp-enterpriseg2-kitted-advanced-pallet-rack-with-side-panels-and-baying42-u1075-mm2000/"/>
    <hyperlink ref="E421" r:id="rId_hyperlink_410" tooltip="https://alsi.kz/ru/catalog/stoyki-dlya-servera/stoyka-hp11842-1200mm-pallet-rack42-u12602-mm2006-mm80-mm-h6j69a/"/>
    <hyperlink ref="E422" r:id="rId_hyperlink_411" tooltip="https://alsi.kz/ru/catalog/stoyki-dlya-servera/stoyka-hp11842-1200mm-shock-rack42-u1262-mm2006-mm80-mm-h6j70a/"/>
    <hyperlink ref="E423" r:id="rId_hyperlink_412" tooltip="http://alsi.kz/ru/catalog/aksessuary-i-komplektuyushchie-k-noutbukam/"/>
    <hyperlink ref="E424" r:id="rId_hyperlink_413" tooltip="http://alsi.kz/ru/catalog/adaptery-dlya-noutbukov/"/>
    <hyperlink ref="E425" r:id="rId_hyperlink_414" tooltip="https://alsi.kz/ru/catalog/adaptery-dlya-noutbukov/adapter-hp-h6y83aa/"/>
    <hyperlink ref="E426" r:id="rId_hyperlink_415" tooltip="https://alsi.kz/ru/catalog/adaptery-dlya-noutbukov/adapter-pitaniya-dell-slim-power-adapter---65-watt-type-c-with-1-meter-power-cord-450-aljl/"/>
    <hyperlink ref="E427" r:id="rId_hyperlink_416" tooltip="http://alsi.kz/ru/catalog/sumki-dlya-noutbukov/"/>
    <hyperlink ref="E428" r:id="rId_hyperlink_417" tooltip="https://alsi.kz/ru/catalog/sumki-dlya-noutbukov/ryukzak-asus-ap1602-nereus-backpack-20-grey-90xb0a20-bbp000/"/>
    <hyperlink ref="E429" r:id="rId_hyperlink_418" tooltip="https://alsi.kz/ru/catalog/sumki-dlya-noutbukov/ryukzak-asus-ap4600-asus-backpack-black-90xb08l0-bbp050/"/>
    <hyperlink ref="E430" r:id="rId_hyperlink_419" tooltip="https://alsi.kz/ru/catalog/sumki-dlya-noutbukov/ryukzak-asus-bp1501g-holographic-edition-90xb04zn-bbp030/"/>
    <hyperlink ref="E431" r:id="rId_hyperlink_420" tooltip="https://alsi.kz/ru/catalog/sumki-dlya-noutbukov/ryukzak-asus-bp1504-90-xb4000ba00060-/"/>
    <hyperlink ref="E432" r:id="rId_hyperlink_421" tooltip="https://alsi.kz/ru/catalog/sumki-dlya-noutbukov/ryukzak-asus-rog-backpack-bp1800-black-90xb09jn-bbp020/"/>
    <hyperlink ref="E433" r:id="rId_hyperlink_422" tooltip="https://alsi.kz/ru/catalog/sumki-dlya-noutbukov/ryukzak-asus-rog-bp4701-90xb06s0-bbp020/"/>
    <hyperlink ref="E434" r:id="rId_hyperlink_423" tooltip="https://alsi.kz/ru/catalog/sumki-dlya-noutbukov/ryukzak-asus-vigour-backpack-ap2600-black-90xb08t0-bbp000/"/>
    <hyperlink ref="E435" r:id="rId_hyperlink_424" tooltip="https://alsi.kz/ru/catalog/sumki-dlya-noutbukov/ryukzak-asus-vivobook-3-in-1-bag-ax4600-black-90xb07b0-bbp020/"/>
    <hyperlink ref="E436" r:id="rId_hyperlink_425" tooltip="https://alsi.kz/ru/catalog/sumki-dlya-noutbukov/ryukzak-dell-rugged-escape-backpack-460-bcml/"/>
    <hyperlink ref="E437" r:id="rId_hyperlink_426" tooltip="https://alsi.kz/ru/catalog/sumki-dlya-noutbukov/sumka-asus-eos-2-shoulder-bag15-inchgy10-in-1-90xb01dn-bba010/"/>
    <hyperlink ref="E438" r:id="rId_hyperlink_427" tooltip="https://alsi.kz/ru/catalog/sumki-dlya-noutbukov/sumka-dell-ecoloop-pro-slim-briefcase-15-460-bdqq/"/>
    <hyperlink ref="E439" r:id="rId_hyperlink_428" tooltip="https://alsi.kz/ru/catalog/sumki-dlya-noutbukov/sumka-dell-premier-briefcase-460-bcql/"/>
    <hyperlink ref="E440" r:id="rId_hyperlink_429" tooltip="https://alsi.kz/ru/catalog/sumki-dlya-noutbukov/sumka-dell-pro-slim-briefcase-460-bcmk/"/>
    <hyperlink ref="E441" r:id="rId_hyperlink_430" tooltip="https://alsi.kz/ru/catalog/sumki-dlya-noutbukov/sumka-hp-europe-renew-business-3e5f8aa/"/>
    <hyperlink ref="E442" r:id="rId_hyperlink_431" tooltip="https://alsi.kz/ru/catalog/sumki-dlya-noutbukov/sumka-dlya-noutbuka-asus-eos-2-carry-bag-90xb01dn-bba000/"/>
    <hyperlink ref="E443" r:id="rId_hyperlink_432" tooltip="https://alsi.kz/ru/catalog/sumki-dlya-noutbukov/sumka-dlya-noutbuka-asus-nereus-carry-bag-black-90-xb4000ba00010-/"/>
    <hyperlink ref="E444" r:id="rId_hyperlink_433" tooltip="https://alsi.kz/ru/catalog/sumki-dlya-noutbukov/sumka-dlya-noutbuka-asus-sleeve-116-as1200-grey-90xb07h0-bsl000/"/>
    <hyperlink ref="E445" r:id="rId_hyperlink_434" tooltip="https://alsi.kz/ru/catalog/sumki-dlya-noutbukov/sumka-dlya-noutbuka-hp-europe-everyday-16-laptop-briefcase-3ql-a08khut/"/>
    <hyperlink ref="E446" r:id="rId_hyperlink_435" tooltip="https://alsi.kz/ru/catalog/sumki-dlya-noutbukov/sumka-dlya-noutbuka-hp-europe-prelude-top-load-1e7d7aa/"/>
    <hyperlink ref="E447" r:id="rId_hyperlink_436" tooltip="https://alsi.kz/ru/catalog/sumki-dlya-noutbukov/chehol-asus-ga402-rog-90xb07q0-bsl000/"/>
    <hyperlink ref="E448" r:id="rId_hyperlink_437" tooltip="http://alsi.kz/ru/catalog/dok-stantsii/"/>
    <hyperlink ref="E449" r:id="rId_hyperlink_438" tooltip="https://alsi.kz/ru/catalog/dok-stantsii/adapter-dell-pro-4-in-1-usb-c-travel-hub-da225-470-bfbn/"/>
    <hyperlink ref="E450" r:id="rId_hyperlink_439" tooltip="https://alsi.kz/ru/catalog/dok-stantsii/dok-stanciya-dell-dell-dock-wd19-130w-210-arjg/"/>
    <hyperlink ref="E451" r:id="rId_hyperlink_440" tooltip="https://alsi.kz/ru/catalog/dok-stantsii/dok-stanciya-dell-performance-dock-wd19dcs-210-azbw/"/>
    <hyperlink ref="E452" r:id="rId_hyperlink_441" tooltip="https://alsi.kz/ru/catalog/dok-stantsii/dok-stanciya-dell-pro-smart-dock-sd25-130w-210-brfm/"/>
    <hyperlink ref="E453" r:id="rId_hyperlink_442" tooltip="https://alsi.kz/ru/catalog/dok-stantsii/dok-stanciya-dell-pro-thunderbolt-4-dock---wd25tb4-130w-210-bthy/"/>
    <hyperlink ref="E454" r:id="rId_hyperlink_443" tooltip="https://alsi.kz/ru/catalog/dok-stantsii/dok-stanciya-dell-pro-thunderbolt-5-dock---wd25tb5-300w-210-bthz/"/>
    <hyperlink ref="E455" r:id="rId_hyperlink_444" tooltip="https://alsi.kz/ru/catalog/dok-stantsii/dok-stanciya-dell-pro-thunderbolt-5-smart-dock-sd25tb5-210-brfn/"/>
    <hyperlink ref="E456" r:id="rId_hyperlink_445" tooltip="https://alsi.kz/ru/catalog/dok-stantsii/dok-stanciya-dell-thunderbolt-dock-wd22tb4-210-bdtd/"/>
    <hyperlink ref="E457" r:id="rId_hyperlink_446" tooltip="https://alsi.kz/ru/catalog/dok-stantsii/dok-stanciya-dell-wd19tbs-180w-210-azbv/"/>
    <hyperlink ref="E458" r:id="rId_hyperlink_447" tooltip="https://alsi.kz/ru/catalog/dok-stantsii/dok-stanciya-hp-europe-hp-usb-c-100w-g6-dock-euro-9x3v1utabb/"/>
    <hyperlink ref="E459" r:id="rId_hyperlink_448" tooltip="https://alsi.kz/ru/catalog/dok-stantsii/dok-stanciya-hp-europe-usb-c-g5-essential-dock-72c71aaabb/"/>
    <hyperlink ref="E460" r:id="rId_hyperlink_449" tooltip="https://alsi.kz/ru/catalog/dok-stantsii/replikator-portov-hp-europe-usb-c-mini-dock-1pm64aaac3/"/>
    <hyperlink ref="E461" r:id="rId_hyperlink_450" tooltip="http://alsi.kz/ru/catalog/audio-tehnika/"/>
    <hyperlink ref="E462" r:id="rId_hyperlink_451" tooltip="http://alsi.kz/ru/catalog/garnitura-j2v/"/>
    <hyperlink ref="E463" r:id="rId_hyperlink_452" tooltip="https://alsi.kz/ru/catalog/garnitura-j2v/naushniki-dell-premier-wireless-anc-headset---wl7024-520-bbhc/"/>
    <hyperlink ref="E464" r:id="rId_hyperlink_453" tooltip="https://alsi.kz/ru/catalog/garnitura-j2v/naushniki-dell-pro-wired-anc-headset---wh5024-520-bbgq/"/>
    <hyperlink ref="E465" r:id="rId_hyperlink_454" tooltip="https://alsi.kz/ru/catalog/garnitura-j2v/naushniki-dell-pro-wireless-anc-headset---wl5024-520-bbgm/"/>
    <hyperlink ref="E466" r:id="rId_hyperlink_455" tooltip="https://alsi.kz/ru/catalog/garnitura-j2v/naushniki-jabra-evolve-80-7899-823-109/"/>
    <hyperlink ref="E467" r:id="rId_hyperlink_456" tooltip="https://alsi.kz/ru/catalog/garnitura-j2v/naushniki-poly-bw-5220-usb-c-hs-35mmp-usb-ca-8x231aa/"/>
    <hyperlink ref="E468" r:id="rId_hyperlink_457" tooltip="https://alsi.kz/ru/catalog/garnitura-j2v/naushniki-poly-blackwirec3210-usb-c-8x214a6/"/>
    <hyperlink ref="E469" r:id="rId_hyperlink_458" tooltip="https://alsi.kz/ru/catalog/garnitura-j2v/naushniki-poly-bw-3225-usb-c-hs-usb--ca-bulk-8x229a6/"/>
    <hyperlink ref="E470" r:id="rId_hyperlink_459" tooltip="https://alsi.kz/ru/catalog/garnitura-j2v/naushniki-poly-encorepro-525-microsoft-teams-certified-stereo-with-usb-a-headset-783r2aa/"/>
    <hyperlink ref="E471" r:id="rId_hyperlink_460" tooltip="http://alsi.kz/ru/catalog/batareyki-i-zaryadnye-ustroystva-axz/"/>
    <hyperlink ref="E472" r:id="rId_hyperlink_461" tooltip="http://alsi.kz/ru/catalog/akkumulyatornye-batareyki/"/>
    <hyperlink ref="E473" r:id="rId_hyperlink_462" tooltip="https://alsi.kz/ru/catalog/akkumulyatornye-batareyki/akkumulyator-sonnenschein-a412100-a-a412100-a/"/>
    <hyperlink ref="E474" r:id="rId_hyperlink_463" tooltip="https://alsi.kz/ru/catalog/akkumulyatornye-batareyki/akkumulyator-sonnenschein-a41265-g6-a41265-g6/"/>
    <hyperlink ref="E475" r:id="rId_hyperlink_464" tooltip="https://alsi.kz/ru/catalog/akkumulyatornye-batareyki/akkumulyator-ventura-gp-12-26-gp-12-26/"/>
    <hyperlink ref="E476" r:id="rId_hyperlink_465" tooltip="http://alsi.kz/ru/catalog/elektropitanie/"/>
    <hyperlink ref="E477" r:id="rId_hyperlink_466" tooltip="http://alsi.kz/ru/catalog/istochniki-bespereboynogo-pitaniya-r8h/"/>
    <hyperlink ref="E478" r:id="rId_hyperlink_467" tooltip="https://alsi.kz/ru/catalog/istochniki-bespereboynogo-pitaniya-r8h/ibp-apc-be1050g2-gr-be1050g2-gr/"/>
    <hyperlink ref="E479" r:id="rId_hyperlink_468" tooltip="https://alsi.kz/ru/catalog/istochniki-bespereboynogo-pitaniya-r8h/ibp-apc-bgm2200b-gr-bgm2200b-gr/"/>
    <hyperlink ref="E480" r:id="rId_hyperlink_469" tooltip="https://alsi.kz/ru/catalog/istochniki-bespereboynogo-pitaniya-r8h/ibp-apc-bvg1600i-gr-230v-avr-4-schuko-sockets-bvg1600i-gr/"/>
    <hyperlink ref="E481" r:id="rId_hyperlink_470" tooltip="https://alsi.kz/ru/catalog/istochniki-bespereboynogo-pitaniya-r8h/ibp-apc-bvg2200i-gr-230v-avr-4-schuko-sockets-bvg2200i-gr/"/>
    <hyperlink ref="E482" r:id="rId_hyperlink_471" tooltip="https://alsi.kz/ru/catalog/istochniki-bespereboynogo-pitaniya-r8h/ibp-apc-bvx1600li-230v-avr-iec-sockets-bvx1600li/"/>
    <hyperlink ref="E483" r:id="rId_hyperlink_472" tooltip="https://alsi.kz/ru/catalog/istochniki-bespereboynogo-pitaniya-r8h/ibp-apc-bvx900li-230v-avr-iec-sockets-bvx900li/"/>
    <hyperlink ref="E484" r:id="rId_hyperlink_473" tooltip="https://alsi.kz/ru/catalog/istochniki-bespereboynogo-pitaniya-r8h/ibp-apc-easy-ups-on-line-srv-2000va-230v-srv2ki/"/>
    <hyperlink ref="E485" r:id="rId_hyperlink_474" tooltip="https://alsi.kz/ru/catalog/istochniki-bespereboynogo-pitaniya-r8h/ibp-apc-smc2000i-smc2000i/"/>
    <hyperlink ref="E486" r:id="rId_hyperlink_475" tooltip="https://alsi.kz/ru/catalog/istochniki-bespereboynogo-pitaniya-r8h/ibp-apc-srt1000rmxli-srt1000rmxli/"/>
    <hyperlink ref="E487" r:id="rId_hyperlink_476" tooltip="https://alsi.kz/ru/catalog/istochniki-bespereboynogo-pitaniya-r8h/ibp-apc-srt2200xli-srt2200xli/"/>
    <hyperlink ref="E488" r:id="rId_hyperlink_477" tooltip="https://alsi.kz/ru/catalog/istochniki-bespereboynogo-pitaniya-r8h/ibp-apc-srt3000xli-srt3000xli/"/>
    <hyperlink ref="E489" r:id="rId_hyperlink_478" tooltip="https://alsi.kz/ru/catalog/istochniki-bespereboynogo-pitaniya-r8h/-apc-srt5kxli/"/>
    <hyperlink ref="E490" r:id="rId_hyperlink_479" tooltip="https://alsi.kz/ru/catalog/istochniki-bespereboynogo-pitaniya-r8h/ibp-apc-srt8krmxli-srt8krmxli/"/>
    <hyperlink ref="E491" r:id="rId_hyperlink_480" tooltip="https://alsi.kz/ru/catalog/istochniki-bespereboynogo-pitaniya-r8h/ibp-apc-srtg8kxli-srtg8kxli/"/>
    <hyperlink ref="E492" r:id="rId_hyperlink_481" tooltip="https://alsi.kz/ru/catalog/istochniki-bespereboynogo-pitaniya-r8h/ibp-apc-srtl3000rm4uxli-srtl3000rm4uxli/"/>
    <hyperlink ref="E493" r:id="rId_hyperlink_482" tooltip="https://alsi.kz/ru/catalog/istochniki-bespereboynogo-pitaniya-r8h/ibp-apc-srv2krilrk-with-rail-kit-batt-pack-online-srv2krilrk/"/>
    <hyperlink ref="E494" r:id="rId_hyperlink_483" tooltip="https://alsi.kz/ru/catalog/istochniki-bespereboynogo-pitaniya-r8h/ibp-apc-srv6krirk-srv-rm-with-railkit-external-battery-pack-srv6krirk/"/>
    <hyperlink ref="E495" r:id="rId_hyperlink_484" tooltip="https://alsi.kz/ru/catalog/istochniki-bespereboynogo-pitaniya-r8h/ibp-astergo-astupsla1500usb8i-astupsla1500usb8i/"/>
    <hyperlink ref="E496" r:id="rId_hyperlink_485" tooltip="https://alsi.kz/ru/catalog/istochniki-bespereboynogo-pitaniya-r8h/ibp-astergo-astupslrt1100vs2u-astupslrt1100vs2u/"/>
    <hyperlink ref="E497" r:id="rId_hyperlink_486" tooltip="https://alsi.kz/ru/catalog/istochniki-bespereboynogo-pitaniya-r8h/ibp-astergo-astupslrt2000vs2u-astupslrt2000vs2u/"/>
    <hyperlink ref="E498" r:id="rId_hyperlink_487" tooltip="https://alsi.kz/ru/catalog/istochniki-bespereboynogo-pitaniya-r8h/ibp-astergo-astupslrt3000vs2u-astupslrt3000vs2u/"/>
    <hyperlink ref="E499" r:id="rId_hyperlink_488" tooltip="https://alsi.kz/ru/catalog/istochniki-bespereboynogo-pitaniya-r8h/ibp-astergo-astupslrt800vs2u-astupslrt800vs2u/"/>
    <hyperlink ref="E500" r:id="rId_hyperlink_489" tooltip="https://alsi.kz/ru/catalog/istochniki-bespereboynogo-pitaniya-r8h/ibp-astergo-astupsort1000ib1u-astupsort1000ib1u/"/>
    <hyperlink ref="E501" r:id="rId_hyperlink_490" tooltip="https://alsi.kz/ru/catalog/istochniki-bespereboynogo-pitaniya-r8h/ibp-astergo-astupspgo10klcd2u-astupspgo10klcd2u/"/>
    <hyperlink ref="E502" r:id="rId_hyperlink_491" tooltip="https://alsi.kz/ru/catalog/istochniki-bespereboynogo-pitaniya-r8h/ibp-astergo-astupspgo2000lcd2u-astupspgo2000lcd2u/"/>
    <hyperlink ref="E503" r:id="rId_hyperlink_492" tooltip="https://alsi.kz/ru/catalog/istochniki-bespereboynogo-pitaniya-r8h/ibp-astergo-astupspgo3000lcd2u-astupspgo3000lcd2u/"/>
    <hyperlink ref="E504" r:id="rId_hyperlink_493" tooltip="https://alsi.kz/ru/catalog/istochniki-bespereboynogo-pitaniya-r8h/ibp-astergo-astupspgo6klcd2u-astupspgo6klcd2u/"/>
    <hyperlink ref="E505" r:id="rId_hyperlink_494" tooltip="https://alsi.kz/ru/catalog/istochniki-bespereboynogo-pitaniya-r8h/ibp-astergo-astupspgot1000-astupspgot1000/"/>
    <hyperlink ref="E506" r:id="rId_hyperlink_495" tooltip="https://alsi.kz/ru/catalog/istochniki-bespereboynogo-pitaniya-r8h/ibp-astergo-astupspgot10ks-astupspgot10ks/"/>
    <hyperlink ref="E507" r:id="rId_hyperlink_496" tooltip="https://alsi.kz/ru/catalog/istochniki-bespereboynogo-pitaniya-r8h/ibp-astergo-astupspgot2000-astupspgot2000/"/>
    <hyperlink ref="E508" r:id="rId_hyperlink_497" tooltip="https://alsi.kz/ru/catalog/istochniki-bespereboynogo-pitaniya-r8h/ibp-astergo-astupspgot6ks-astupspgot6ks/"/>
    <hyperlink ref="E509" r:id="rId_hyperlink_498" tooltip="https://alsi.kz/ru/catalog/istochniki-bespereboynogo-pitaniya-r8h/ibp-eaton-3s-550-din-3s550d/"/>
    <hyperlink ref="E510" r:id="rId_hyperlink_499" tooltip="https://alsi.kz/ru/catalog/istochniki-bespereboynogo-pitaniya-r8h/ibp-eaton-5px-2200i-rt3u-g2-5px2200irt3ug2/"/>
    <hyperlink ref="E511" r:id="rId_hyperlink_500" tooltip="https://alsi.kz/ru/catalog/istochniki-bespereboynogo-pitaniya-r8h/ibp-eaton-5px-3000i-rt2u-5px3000irt2ug2/"/>
    <hyperlink ref="E512" r:id="rId_hyperlink_501" tooltip="https://alsi.kz/ru/catalog/istochniki-bespereboynogo-pitaniya-r8h/ibp-eaton-5sc-2200i-rt2u-5sc2200irt/"/>
    <hyperlink ref="E513" r:id="rId_hyperlink_502" tooltip="https://alsi.kz/ru/catalog/istochniki-bespereboynogo-pitaniya-r8h/ibp-eaton-5sc-2200i-rt2u-5sc3000irt/"/>
    <hyperlink ref="E514" r:id="rId_hyperlink_503" tooltip="https://alsi.kz/ru/catalog/istochniki-bespereboynogo-pitaniya-r8h/ibp-eaton-9e-9e1000i/"/>
    <hyperlink ref="E515" r:id="rId_hyperlink_504" tooltip="https://alsi.kz/ru/catalog/istochniki-bespereboynogo-pitaniya-r8h/ibp-eaton-9e-9e2000i/"/>
    <hyperlink ref="E516" r:id="rId_hyperlink_505" tooltip="https://alsi.kz/ru/catalog/istochniki-bespereboynogo-pitaniya-r8h/ibp-eaton-9e-9e3000i/"/>
    <hyperlink ref="E517" r:id="rId_hyperlink_506" tooltip="https://alsi.kz/ru/catalog/istochniki-bespereboynogo-pitaniya-r8h/ibp-eaton-9e-9e3000ir/"/>
    <hyperlink ref="E518" r:id="rId_hyperlink_507" tooltip="https://alsi.kz/ru/catalog/istochniki-bespereboynogo-pitaniya-r8h/ibp-eaton-9px-5000i-rt3u-netpack-9px5kirtn/"/>
    <hyperlink ref="E519" r:id="rId_hyperlink_508" tooltip="https://alsi.kz/ru/catalog/istochniki-bespereboynogo-pitaniya-r8h/ibp-eaton-9sx-1000i-rack2u-9sx1000ir/"/>
    <hyperlink ref="E520" r:id="rId_hyperlink_509" tooltip="https://alsi.kz/ru/catalog/istochniki-bespereboynogo-pitaniya-r8h/ibp-eaton-9sx-2000i-rack2u-9sx2000ir/"/>
    <hyperlink ref="E521" r:id="rId_hyperlink_510" tooltip="https://alsi.kz/ru/catalog/istochniki-bespereboynogo-pitaniya-r8h/ibp-eaton-eaton-5p-1550i-rack-1u-g2-5p1550irg2/"/>
    <hyperlink ref="E522" r:id="rId_hyperlink_511" tooltip="https://alsi.kz/ru/catalog/istochniki-bespereboynogo-pitaniya-r8h/ibp-hp-enterprise-r1500-intl-q1l90a/"/>
    <hyperlink ref="E523" r:id="rId_hyperlink_512" tooltip="http://alsi.kz/ru/catalog/batarei-dlya-ibpups/"/>
    <hyperlink ref="E524" r:id="rId_hyperlink_513" tooltip="https://alsi.kz/ru/catalog/batarei-dlya-ibpups/akkumulyator-apc-srt48bp-srt48bp/"/>
    <hyperlink ref="E525" r:id="rId_hyperlink_514" tooltip="https://alsi.kz/ru/catalog/batarei-dlya-ibpups/akkumulyator-eaton-9sx-ebm-rack2u-9sxebm36r/"/>
    <hyperlink ref="E526" r:id="rId_hyperlink_515" tooltip="https://alsi.kz/ru/catalog/batarei-dlya-ibpups/akkumulyator-eaton-9sx-ebm-rack2u-9sxebm48r/"/>
    <hyperlink ref="E527" r:id="rId_hyperlink_516" tooltip="https://alsi.kz/ru/catalog/batarei-dlya-ibpups/batareyka-apc-apcrbc152-apcrbc152/"/>
    <hyperlink ref="E528" r:id="rId_hyperlink_517" tooltip="https://alsi.kz/ru/catalog/batarei-dlya-ibpups/dopolnitelnaya-batareya-apc-smx120bp-smx120bp/"/>
    <hyperlink ref="E529" r:id="rId_hyperlink_518" tooltip="https://alsi.kz/ru/catalog/batarei-dlya-ibpups/ibp-apc-srv36bp-9a-srv36bp-9a/"/>
    <hyperlink ref="E530" r:id="rId_hyperlink_519" tooltip="https://alsi.kz/ru/catalog/batarei-dlya-ibpups/ibp-apc-srv72bp-9a-srv72bp-9a/"/>
    <hyperlink ref="E531" r:id="rId_hyperlink_520" tooltip="https://alsi.kz/ru/catalog/batarei-dlya-ibpups/dopolnitelnaya-batareya-astergo-astupspgobp3u240v7-astupspgobp3u240v7/"/>
    <hyperlink ref="E532" r:id="rId_hyperlink_521" tooltip="https://alsi.kz/ru/catalog/batarei-dlya-ibpups/dopolnitelnaya-batareya-astergo-astupspgobp3u240v9-astupspgobp3u240v9/"/>
    <hyperlink ref="E533" r:id="rId_hyperlink_522" tooltip="https://alsi.kz/ru/catalog/batarei-dlya-ibpups/dopolnitelnaya-batareya-eaton-9sx-ebm-9sxebm240/"/>
    <hyperlink ref="E534" r:id="rId_hyperlink_523" tooltip="https://alsi.kz/ru/catalog/batarei-dlya-ibpups/modul-batarey-eaton-eaton-9e-ebm-9eebm72/"/>
    <hyperlink ref="E535" r:id="rId_hyperlink_524" tooltip="http://alsi.kz/ru/catalog/osvetitelnye-pribory-0y2/"/>
    <hyperlink ref="E536" r:id="rId_hyperlink_525" tooltip="https://alsi.kz/ru/catalog/osvetitelnye-pribory-0y2/osvetitelnaya-lampa-barled-bl-td-24-bl-td-24/"/>
    <hyperlink ref="E537" r:id="rId_hyperlink_526" tooltip="https://alsi.kz/ru/catalog/osvetitelnye-pribory-0y2/osvetitelnaya-lampa-epistar-966s-966s-12s/"/>
    <hyperlink ref="E538" r:id="rId_hyperlink_527" tooltip="https://alsi.kz/ru/catalog/osvetitelnye-pribory-0y2/osvetitelnaya-lampa-epistar-kmp-k27316w-kmp-k27316w/"/>
    <hyperlink ref="E539" r:id="rId_hyperlink_528" tooltip="https://alsi.kz/ru/catalog/osvetitelnye-pribory-0y2/osvetitelnaya-lampa-epistar-ktd-c4013715wspot-kruglyy-vstroennyy-ktd-c4013715w/"/>
    <hyperlink ref="E540" r:id="rId_hyperlink_529" tooltip="https://alsi.kz/ru/catalog/osvetitelnye-pribory-0y2/osvetitelnaya-lampa-epistar-ktd-c4063310w-ktd-c4063310w/"/>
    <hyperlink ref="E541" r:id="rId_hyperlink_530" tooltip="https://alsi.kz/ru/catalog/osvetitelnye-pribory-0y2/osvetitelnaya-lampa-epistar-led-39w-led-39w-5iv/"/>
    <hyperlink ref="E542" r:id="rId_hyperlink_531" tooltip="https://alsi.kz/ru/catalog/osvetitelnye-pribory-0y2/osvetitelnaya-lampa-osram-kds-192l40wtrack-liteprojektor-kds-192l40w/"/>
    <hyperlink ref="E543" r:id="rId_hyperlink_532" tooltip="https://alsi.kz/ru/catalog/osvetitelnye-pribory-0y2/osvetitelnaya-lampa-osram-led-track-light-rail-led-track-light-rail/"/>
    <hyperlink ref="E545" r:id="rId_hyperlink_533" tooltip="http://alsi.kz/ru/catalog/printery-skanery-mfu-kus/"/>
    <hyperlink ref="E546" r:id="rId_hyperlink_534" tooltip="http://alsi.kz/ru/catalog/mfu-lazernye-monokhromnye/"/>
    <hyperlink ref="E547" r:id="rId_hyperlink_535" tooltip="https://alsi.kz/ru/catalog/mfu-lazernye-monokhromnye/printer-canon-i-sensys-mf267dw-ii-5938c008/"/>
    <hyperlink ref="E548" r:id="rId_hyperlink_536" tooltip="https://alsi.kz/ru/catalog/mfu-lazernye-monokhromnye/mfp-canon-i-sensys-mf287dw-6354c009/"/>
    <hyperlink ref="E549" r:id="rId_hyperlink_537" tooltip="https://alsi.kz/ru/catalog/mfu-lazernye-monokhromnye/mfp-canon-i-sensys-mf287dw-6354c0095647c002/"/>
    <hyperlink ref="E550" r:id="rId_hyperlink_538" tooltip="https://alsi.kz/ru/catalog/mfu-lazernye-monokhromnye/mfp-canon-i-sensys-mf287dw-6354c0095648c002/"/>
    <hyperlink ref="E551" r:id="rId_hyperlink_539" tooltip="https://alsi.kz/ru/catalog/mfu-lazernye-monokhromnye/mfp-hp-europe-hp-laserjet-enterprise-x50452dn-675r8ab19/"/>
    <hyperlink ref="E552" r:id="rId_hyperlink_540" tooltip="https://alsi.kz/ru/catalog/mfu-lazernye-monokhromnye/mfp-hp-europe-hp-laserjet-enterpriseflow-x62757zs-675u1ab19/"/>
    <hyperlink ref="E553" r:id="rId_hyperlink_541" tooltip="https://alsi.kz/ru/catalog/mfu-lazernye-monokhromnye/mfp-hp-europe-laserjet-mfp-8601dn-9s186ab19/"/>
    <hyperlink ref="E554" r:id="rId_hyperlink_542" tooltip="https://alsi.kz/ru/catalog/mfu-lazernye-monokhromnye/mfp-hp-europe-m236d-9yf94ab19/"/>
    <hyperlink ref="E555" r:id="rId_hyperlink_543" tooltip="http://alsi.kz/ru/catalog/mfu-lazernye-tsvetnye/"/>
    <hyperlink ref="E556" r:id="rId_hyperlink_544" tooltip="https://alsi.kz/ru/catalog/mfu-lazernye-tsvetnye/mfp-canon-imageforce-c7165-6382c005/"/>
    <hyperlink ref="E557" r:id="rId_hyperlink_545" tooltip="https://alsi.kz/ru/catalog/mfu-lazernye-tsvetnye/mfp-canon-imagerunner-advance-dx-c3926i-5963c005/"/>
    <hyperlink ref="E558" r:id="rId_hyperlink_546" tooltip="https://alsi.kz/ru/catalog/mfu-lazernye-tsvetnye/mfp-canon-imagerunner-advance-dx-c3720i-5963c005bundle/"/>
    <hyperlink ref="E559" r:id="rId_hyperlink_547" tooltip="https://alsi.kz/ru/catalog/mfu-lazernye-tsvetnye/mfp-canon-imagerunner-c3326i-5965c005bundle/"/>
    <hyperlink ref="E560" r:id="rId_hyperlink_548" tooltip="https://alsi.kz/ru/catalog/mfu-lazernye-tsvetnye/mfp-hp-europe-color-laserjet-5800zf-58r10ab19/"/>
    <hyperlink ref="E561" r:id="rId_hyperlink_549" tooltip="https://alsi.kz/ru/catalog/mfu-lazernye-tsvetnye/mfp-hp-europe-color-laserjet-enterprise-flow-mfp-6800zf-6qn36ab19/"/>
    <hyperlink ref="E562" r:id="rId_hyperlink_550" tooltip="https://alsi.kz/ru/catalog/mfu-lazernye-tsvetnye/mfp-hp-europe-laserjet-5800dn-6qn29ab19/"/>
    <hyperlink ref="E563" r:id="rId_hyperlink_551" tooltip="http://alsi.kz/ru/catalog/printery-lazernye-monokhromnye/"/>
    <hyperlink ref="E564" r:id="rId_hyperlink_552" tooltip="https://alsi.kz/ru/catalog/printery-lazernye-monokhromnye/mfp-canon-imageforce-8186-6963c004/"/>
    <hyperlink ref="E565" r:id="rId_hyperlink_553" tooltip="https://alsi.kz/ru/catalog/printery-lazernye-monokhromnye/printer-canon-i-sensys-lbp243dw-ii-7187c013/"/>
    <hyperlink ref="E566" r:id="rId_hyperlink_554" tooltip="https://alsi.kz/ru/catalog/printery-lazernye-monokhromnye/printer-canon-i-sensys-lbp246dw-ii-7187c006/"/>
    <hyperlink ref="E567" r:id="rId_hyperlink_555" tooltip="https://alsi.kz/ru/catalog/printery-lazernye-monokhromnye/printer-canon-lbp6030b/"/>
    <hyperlink ref="E568" r:id="rId_hyperlink_556" tooltip="https://alsi.kz/ru/catalog/printery-lazernye-monokhromnye/printer-hp-europe-laserjet-m111w-7md68ab19/"/>
    <hyperlink ref="E569" r:id="rId_hyperlink_557" tooltip="https://alsi.kz/ru/catalog/printery-lazernye-monokhromnye/printer-hp-europe-laserjet-pro-m501dn-j8h61ab19/"/>
    <hyperlink ref="E570" r:id="rId_hyperlink_558" tooltip="http://alsi.kz/ru/catalog/printery-lazernye-tsvetnye/"/>
    <hyperlink ref="E571" r:id="rId_hyperlink_559" tooltip="https://alsi.kz/ru/catalog/printery-lazernye-tsvetnye/printer-hp-europe-color-laserjet-pro-3203dn-8d7l2ab19/"/>
    <hyperlink ref="E572" r:id="rId_hyperlink_560" tooltip="https://alsi.kz/ru/catalog/printery-lazernye-tsvetnye/printer-hp-europe-laserjet-5700dn-6qn28ab19/"/>
    <hyperlink ref="E573" r:id="rId_hyperlink_561" tooltip="http://alsi.kz/ru/catalog/skanery/"/>
    <hyperlink ref="E574" r:id="rId_hyperlink_562" tooltip="https://alsi.kz/ru/catalog/skanery/skaner-canon-document-scanner-dr-s350nw-6897c009aa/"/>
    <hyperlink ref="E575" r:id="rId_hyperlink_563" tooltip="https://alsi.kz/ru/catalog/skanery/skaner-canon-imageformula-dr-c230-2646c003bundle/"/>
    <hyperlink ref="E576" r:id="rId_hyperlink_564" tooltip="https://alsi.kz/ru/catalog/skanery/skaner-canon-imageformula-dr-c240--ripdf-25-0651c003bundle/"/>
    <hyperlink ref="E577" r:id="rId_hyperlink_565" tooltip="https://alsi.kz/ru/catalog/skanery/skaner-canon-lide-300-2995c010/"/>
    <hyperlink ref="E578" r:id="rId_hyperlink_566" tooltip="https://alsi.kz/ru/catalog/skanery/skaner-hp-europe-scanjet-pro-2000-s2-6fw06ab19/"/>
    <hyperlink ref="E579" r:id="rId_hyperlink_567" tooltip="https://alsi.kz/ru/catalog/skanery/skaner-hp-europe-scanjet-pro-2500-f1-l2747ab19/"/>
    <hyperlink ref="E580" r:id="rId_hyperlink_568" tooltip="https://alsi.kz/ru/catalog/skanery/skaner-hp-europe-scanjet-pro-4200-s1-apd-8q4w2ab19/"/>
    <hyperlink ref="E581" r:id="rId_hyperlink_569" tooltip="http://alsi.kz/ru/catalog/struynye-mfu/"/>
    <hyperlink ref="E582" r:id="rId_hyperlink_570" tooltip="https://alsi.kz/ru/catalog/struynye-mfu/mfp-hp-europe-officejet-pro-9120b-4v2n8c613/"/>
    <hyperlink ref="E583" r:id="rId_hyperlink_571" tooltip="http://alsi.kz/ru/catalog/struynye-printery/"/>
    <hyperlink ref="E584" r:id="rId_hyperlink_572" tooltip="https://alsi.kz/ru/catalog/struynye-printery/printer-hp-europe-officejet-202-mobile-n4k99ca82/"/>
    <hyperlink ref="E585" r:id="rId_hyperlink_573" tooltip="http://alsi.kz/ru/catalog/raskhodnye-materialy/"/>
    <hyperlink ref="E586" r:id="rId_hyperlink_574" tooltip="http://alsi.kz/ru/catalog/aksessuary-k-printeram-i-mfu/"/>
    <hyperlink ref="E587" r:id="rId_hyperlink_575" tooltip="https://alsi.kz/ru/catalog/aksessuary-k-printeram-i-mfu/avtopodatchik-dokumentov-canon-long-sheet-catch-tray-d1-6604c001/"/>
    <hyperlink ref="E588" r:id="rId_hyperlink_576" tooltip="https://alsi.kz/ru/catalog/aksessuary-k-printeram-i-mfu/aksessuary-dlya-printera-canon-dadf-ba1-3813c001/"/>
    <hyperlink ref="E589" r:id="rId_hyperlink_577" tooltip="https://alsi.kz/ru/catalog/aksessuary-k-printeram-i-mfu/aksessuary-dlya-printera-canon-long-sheet-feeding-tray-b1-6607c001/"/>
    <hyperlink ref="E590" r:id="rId_hyperlink_578" tooltip="https://alsi.kz/ru/catalog/aksessuary-k-printeram-i-mfu/developer-hp-europe-z7y70a-z7y70a/"/>
    <hyperlink ref="E591" r:id="rId_hyperlink_579" tooltip="https://alsi.kz/ru/catalog/aksessuary-k-printeram-i-mfu/-hp-ce515a/"/>
    <hyperlink ref="E592" r:id="rId_hyperlink_580" tooltip="https://alsi.kz/ru/catalog/aksessuary-k-printeram-i-mfu/komplekt-dlya-obslujivaniya-hp-europe-f2g77a-f2g77a/"/>
    <hyperlink ref="E593" r:id="rId_hyperlink_581" tooltip="https://alsi.kz/ru/catalog/aksessuary-k-printeram-i-mfu/komplekt-rolikov-hp-europe-c1p70a-c1p70a/"/>
    <hyperlink ref="E594" r:id="rId_hyperlink_582" tooltip="https://alsi.kz/ru/catalog/aksessuary-k-printeram-i-mfu/lotok-hp-europe-clr-lj-gray-550-sheet-paper-tray-65a32a/"/>
    <hyperlink ref="E595" r:id="rId_hyperlink_583" tooltip="https://alsi.kz/ru/catalog/aksessuary-k-printeram-i-mfu/lotok-dlya-bumagi-canon-1st-copy-tray-kit-b1-6618c001/"/>
    <hyperlink ref="E596" r:id="rId_hyperlink_584" tooltip="https://alsi.kz/ru/catalog/aksessuary-k-printeram-i-mfu/lotok-dlya-bumagi-hp-europe-lotok-dlya-bumagi-hp-laserjet-6c7m6a-6c7m6a/"/>
    <hyperlink ref="E597" r:id="rId_hyperlink_585" tooltip="https://alsi.kz/ru/catalog/aksessuary-k-printeram-i-mfu/podstavka-canon-type-s3-5545c001/"/>
    <hyperlink ref="E598" r:id="rId_hyperlink_586" tooltip="https://alsi.kz/ru/catalog/aksessuary-k-printeram-i-mfu/-i-hp-kit/"/>
    <hyperlink ref="E599" r:id="rId_hyperlink_587" tooltip="https://alsi.kz/ru/catalog/aksessuary-k-printeram-i-mfu/ustroystvo-podachi-canon-canon-f1-dlya-imageforce-c7165-6597c003/"/>
    <hyperlink ref="E600" r:id="rId_hyperlink_588" tooltip="https://alsi.kz/ru/catalog/aksessuary-k-printeram-i-mfu/finisher-canon-staple-finisher-aq1-6981c003/"/>
    <hyperlink ref="E601" r:id="rId_hyperlink_589" tooltip="http://alsi.kz/ru/catalog/zapasnye-chasti/"/>
    <hyperlink ref="E602" r:id="rId_hyperlink_590" tooltip="https://alsi.kz/ru/catalog/zapasnye-chasti/hpibatnbpb450-fp09/"/>
    <hyperlink ref="E603" r:id="rId_hyperlink_591" tooltip="https://alsi.kz/ru/catalog/zapasnye-chasti/hpifsrpr-l0h25-67901/"/>
    <hyperlink ref="E604" r:id="rId_hyperlink_592" tooltip="https://alsi.kz/ru/catalog/zapasnye-chasti/hpimbrnb-642754-001/"/>
    <hyperlink ref="E605" r:id="rId_hyperlink_593" tooltip="https://alsi.kz/ru/catalog/zapasnye-chasti/baraban-canon-c-exv-59-drum-unit-3761c002/"/>
    <hyperlink ref="E606" r:id="rId_hyperlink_594" tooltip="https://alsi.kz/ru/catalog/zapasnye-chasti/baraban-canon-c-exv42-bk-6954b002/"/>
    <hyperlink ref="E607" r:id="rId_hyperlink_595" tooltip="https://alsi.kz/ru/catalog/zapasnye-chasti/baraban-hp-europe-cf219a-cf219a/"/>
    <hyperlink ref="E608" r:id="rId_hyperlink_596" tooltip="https://alsi.kz/ru/catalog/zapasnye-chasti/baraban-hp-cf364a/"/>
    <hyperlink ref="E609" r:id="rId_hyperlink_597" tooltip="https://alsi.kz/ru/catalog/zapasnye-chasti/-hp-l2718a/"/>
    <hyperlink ref="E610" r:id="rId_hyperlink_598" tooltip="https://alsi.kz/ru/catalog/zapasnye-chasti/pechatayushchaya-golovka-hp-europe-3yp61ae-3yp61ae/"/>
    <hyperlink ref="E611" r:id="rId_hyperlink_599" tooltip="https://alsi.kz/ru/catalog/zapasnye-chasti/privod-canon-fe3-3011-000000-fe3-3011-000000/"/>
    <hyperlink ref="E612" r:id="rId_hyperlink_600" tooltip="https://alsi.kz/ru/catalog/zapasnye-chasti/-hp-ce516a/"/>
    <hyperlink ref="E613" r:id="rId_hyperlink_601" tooltip="http://alsi.kz/ru/catalog/kartridzhi-dlya-lazernykh-printerov-mfu-kopirov/"/>
    <hyperlink ref="E614" r:id="rId_hyperlink_602" tooltip="https://alsi.kz/ru/catalog/kartridzhi-dlya-lazernykh-printerov-mfu-kopirov/baraban-sharp-zt-20dr-zt-20dr/"/>
    <hyperlink ref="E615" r:id="rId_hyperlink_603" tooltip="https://alsi.kz/ru/catalog/kartridzhi-dlya-lazernykh-printerov-mfu-kopirov/kartridj-canon-070-5639c002/"/>
    <hyperlink ref="E616" r:id="rId_hyperlink_604" tooltip="https://alsi.kz/ru/catalog/kartridzhi-dlya-lazernykh-printerov-mfu-kopirov/kartridj-canon-707-707b/"/>
    <hyperlink ref="E617" r:id="rId_hyperlink_605" tooltip="https://alsi.kz/ru/catalog/kartridzhi-dlya-lazernykh-printerov-mfu-kopirov/kartridj-canon-707c-707c/"/>
    <hyperlink ref="E618" r:id="rId_hyperlink_606" tooltip="https://alsi.kz/ru/catalog/kartridzhi-dlya-lazernykh-printerov-mfu-kopirov/kartridj-canon-707m-707m/"/>
    <hyperlink ref="E619" r:id="rId_hyperlink_607" tooltip="https://alsi.kz/ru/catalog/kartridzhi-dlya-lazernykh-printerov-mfu-kopirov/kartridj-canon-707y-707y/"/>
    <hyperlink ref="E620" r:id="rId_hyperlink_608" tooltip="https://alsi.kz/ru/catalog/kartridzhi-dlya-lazernykh-printerov-mfu-kopirov/kartridj-canon-crg-064-bk-4937c001/"/>
    <hyperlink ref="E621" r:id="rId_hyperlink_609" tooltip="https://alsi.kz/ru/catalog/kartridzhi-dlya-lazernykh-printerov-mfu-kopirov/kartridj-canon-crg-064-m-4933c001/"/>
    <hyperlink ref="E622" r:id="rId_hyperlink_610" tooltip="https://alsi.kz/ru/catalog/kartridzhi-dlya-lazernykh-printerov-mfu-kopirov/kartridj-canon-crg-075-bk-6365c002/"/>
    <hyperlink ref="E623" r:id="rId_hyperlink_611" tooltip="https://alsi.kz/ru/catalog/kartridzhi-dlya-lazernykh-printerov-mfu-kopirov/kartridj-canon-crg-075-c-6364c002/"/>
    <hyperlink ref="E624" r:id="rId_hyperlink_612" tooltip="https://alsi.kz/ru/catalog/kartridzhi-dlya-lazernykh-printerov-mfu-kopirov/kartridj-canon-crg-075-m-6363c002/"/>
    <hyperlink ref="E625" r:id="rId_hyperlink_613" tooltip="https://alsi.kz/ru/catalog/kartridzhi-dlya-lazernykh-printerov-mfu-kopirov/kartridj-canon-crg-075-y-6362c002/"/>
    <hyperlink ref="E626" r:id="rId_hyperlink_614" tooltip="https://alsi.kz/ru/catalog/kartridzhi-dlya-lazernykh-printerov-mfu-kopirov/kartridj-canon-for-drum-lbp5200-701/"/>
    <hyperlink ref="E627" r:id="rId_hyperlink_615" tooltip="https://alsi.kz/ru/catalog/kartridzhi-dlya-lazernykh-printerov-mfu-kopirov/kartridj-canon-lbp-cartridge-071-5645c002/"/>
    <hyperlink ref="E628" r:id="rId_hyperlink_616" tooltip="https://alsi.kz/ru/catalog/kartridzhi-dlya-lazernykh-printerov-mfu-kopirov/kartridj-canon-m-canon-m/"/>
    <hyperlink ref="E629" r:id="rId_hyperlink_617" tooltip="https://alsi.kz/ru/catalog/kartridzhi-dlya-lazernykh-printerov-mfu-kopirov/kartridj-epson-c13s050005-c13s050005/"/>
    <hyperlink ref="E630" r:id="rId_hyperlink_618" tooltip="https://alsi.kz/ru/catalog/kartridzhi-dlya-lazernykh-printerov-mfu-kopirov/kartridj-europrint-crg-714-for-canon-analog-ep-b-crg714/"/>
    <hyperlink ref="E631" r:id="rId_hyperlink_619" tooltip="https://alsi.kz/ru/catalog/kartridzhi-dlya-lazernykh-printerov-mfu-kopirov/kartridj-hp-europe-147x-w1470x/"/>
    <hyperlink ref="E632" r:id="rId_hyperlink_620" tooltip="https://alsi.kz/ru/catalog/kartridzhi-dlya-lazernykh-printerov-mfu-kopirov/kartridj-hp-europe-92291a-92291a/"/>
    <hyperlink ref="E633" r:id="rId_hyperlink_621" tooltip="https://alsi.kz/ru/catalog/kartridzhi-dlya-lazernykh-printerov-mfu-kopirov/kartridj-hp-europe-92295a-92295a/"/>
    <hyperlink ref="E634" r:id="rId_hyperlink_622" tooltip="https://alsi.kz/ru/catalog/kartridzhi-dlya-lazernykh-printerov-mfu-kopirov/kartridj-hp-europe-938e-evomore-yellow-original-ink-cartridge-4s6y1pe/"/>
    <hyperlink ref="E635" r:id="rId_hyperlink_623" tooltip="https://alsi.kz/ru/catalog/kartridzhi-dlya-lazernykh-printerov-mfu-kopirov/kartridj-hp-europe-c3903a-c3903a/"/>
    <hyperlink ref="E636" r:id="rId_hyperlink_624" tooltip="https://alsi.kz/ru/catalog/kartridzhi-dlya-lazernykh-printerov-mfu-kopirov/kartridj-hp-europe-c3968a-c3968a/"/>
    <hyperlink ref="E637" r:id="rId_hyperlink_625" tooltip="https://alsi.kz/ru/catalog/kartridzhi-dlya-lazernykh-printerov-mfu-kopirov/kartridzh-hp-c9731a/"/>
    <hyperlink ref="E638" r:id="rId_hyperlink_626" tooltip="https://alsi.kz/ru/catalog/kartridzhi-dlya-lazernykh-printerov-mfu-kopirov/kartridzh-hp-c9732a/"/>
    <hyperlink ref="E639" r:id="rId_hyperlink_627" tooltip="https://alsi.kz/ru/catalog/kartridzhi-dlya-lazernykh-printerov-mfu-kopirov/kartridzh-hp-c9733a/"/>
    <hyperlink ref="E640" r:id="rId_hyperlink_628" tooltip="https://alsi.kz/ru/catalog/kartridzhi-dlya-lazernykh-printerov-mfu-kopirov/kartridzh-hp-cc530a/"/>
    <hyperlink ref="E641" r:id="rId_hyperlink_629" tooltip="https://alsi.kz/ru/catalog/kartridzhi-dlya-lazernykh-printerov-mfu-kopirov/kartridzh-hp-cc531a/"/>
    <hyperlink ref="E642" r:id="rId_hyperlink_630" tooltip="https://alsi.kz/ru/catalog/kartridzhi-dlya-lazernykh-printerov-mfu-kopirov/kartridzh-hp-cc532a/"/>
    <hyperlink ref="E643" r:id="rId_hyperlink_631" tooltip="https://alsi.kz/ru/catalog/kartridzhi-dlya-lazernykh-printerov-mfu-kopirov/kartridzh-hp-ce255a/"/>
    <hyperlink ref="E644" r:id="rId_hyperlink_632" tooltip="https://alsi.kz/ru/catalog/kartridzhi-dlya-lazernykh-printerov-mfu-kopirov/kartridzh-hp-ce271a/"/>
    <hyperlink ref="E645" r:id="rId_hyperlink_633" tooltip="https://alsi.kz/ru/catalog/kartridzhi-dlya-lazernykh-printerov-mfu-kopirov/kartridzh-hp-ce273a/"/>
    <hyperlink ref="E646" r:id="rId_hyperlink_634" tooltip="https://alsi.kz/ru/catalog/kartridzhi-dlya-lazernykh-printerov-mfu-kopirov/kartridzh-hp-ce322a/"/>
    <hyperlink ref="E647" r:id="rId_hyperlink_635" tooltip="https://alsi.kz/ru/catalog/kartridzhi-dlya-lazernykh-printerov-mfu-kopirov/kartridj-hp-europe-ce400x-ce400x/"/>
    <hyperlink ref="E648" r:id="rId_hyperlink_636" tooltip="https://alsi.kz/ru/catalog/kartridzhi-dlya-lazernykh-printerov-mfu-kopirov/-hp-ce505d/"/>
    <hyperlink ref="E649" r:id="rId_hyperlink_637" tooltip="https://alsi.kz/ru/catalog/kartridzhi-dlya-lazernykh-printerov-mfu-kopirov/kartridzh-hp-cf283a/"/>
    <hyperlink ref="E650" r:id="rId_hyperlink_638" tooltip="https://alsi.kz/ru/catalog/kartridzhi-dlya-lazernykh-printerov-mfu-kopirov/kartridj-hp-europe-cf300ah-cf300ah/"/>
    <hyperlink ref="E651" r:id="rId_hyperlink_639" tooltip="https://alsi.kz/ru/catalog/kartridzhi-dlya-lazernykh-printerov-mfu-kopirov/kartridj-hp-europe-cf301ah-cf301ah/"/>
    <hyperlink ref="E652" r:id="rId_hyperlink_640" tooltip="https://alsi.kz/ru/catalog/kartridzhi-dlya-lazernykh-printerov-mfu-kopirov/kartridj-hp-europe-cf302ah-cf302ah/"/>
    <hyperlink ref="E653" r:id="rId_hyperlink_641" tooltip="https://alsi.kz/ru/catalog/kartridzhi-dlya-lazernykh-printerov-mfu-kopirov/kartridj-hp-europe-cf303ah827h-contract-original-toner-cartridge-cf303ah/"/>
    <hyperlink ref="E654" r:id="rId_hyperlink_642" tooltip="https://alsi.kz/ru/catalog/kartridzhi-dlya-lazernykh-printerov-mfu-kopirov/kartridj-hp-europe-cf412a-cf412a/"/>
    <hyperlink ref="E655" r:id="rId_hyperlink_643" tooltip="https://alsi.kz/ru/catalog/kartridzhi-dlya-lazernykh-printerov-mfu-kopirov/kartridj-hp-europe-cf413a-cf413a/"/>
    <hyperlink ref="E656" r:id="rId_hyperlink_644" tooltip="https://alsi.kz/ru/catalog/kartridzhi-dlya-lazernykh-printerov-mfu-kopirov/kartridj-hp-europe-cf473xc-cf473xc/"/>
    <hyperlink ref="E657" r:id="rId_hyperlink_645" tooltip="https://alsi.kz/ru/catalog/kartridzhi-dlya-lazernykh-printerov-mfu-kopirov/kartridj-hp-europe-cf533a205a-cf533a/"/>
    <hyperlink ref="E658" r:id="rId_hyperlink_646" tooltip="https://alsi.kz/ru/catalog/kartridzhi-dlya-lazernykh-printerov-mfu-kopirov/kartridj-hp-europe-cf540a-cf540a/"/>
    <hyperlink ref="E659" r:id="rId_hyperlink_647" tooltip="https://alsi.kz/ru/catalog/kartridzhi-dlya-lazernykh-printerov-mfu-kopirov/kartridj-hp-europe-cf541a-cf541a/"/>
    <hyperlink ref="E660" r:id="rId_hyperlink_648" tooltip="https://alsi.kz/ru/catalog/kartridzhi-dlya-lazernykh-printerov-mfu-kopirov/kartridzh-hp-q5949a/"/>
    <hyperlink ref="E661" r:id="rId_hyperlink_649" tooltip="https://alsi.kz/ru/catalog/kartridzhi-dlya-lazernykh-printerov-mfu-kopirov/kartridj-hp-europe-q7563a-q7563a/"/>
    <hyperlink ref="E662" r:id="rId_hyperlink_650" tooltip="https://alsi.kz/ru/catalog/kartridzhi-dlya-lazernykh-printerov-mfu-kopirov/kartridj-hp-europe-w2012a659a-w2012a/"/>
    <hyperlink ref="E663" r:id="rId_hyperlink_651" tooltip="https://alsi.kz/ru/catalog/kartridzhi-dlya-lazernykh-printerov-mfu-kopirov/kartridj-hp-europe-w2030a415a-w2030a/"/>
    <hyperlink ref="E664" r:id="rId_hyperlink_652" tooltip="https://alsi.kz/ru/catalog/kartridzhi-dlya-lazernykh-printerov-mfu-kopirov/kartridj-hp-europe-w2031a415a-w2031a/"/>
    <hyperlink ref="E665" r:id="rId_hyperlink_653" tooltip="https://alsi.kz/ru/catalog/kartridzhi-dlya-lazernykh-printerov-mfu-kopirov/kartridj-hp-europe-w2032a415a-w2032a/"/>
    <hyperlink ref="E666" r:id="rId_hyperlink_654" tooltip="https://alsi.kz/ru/catalog/kartridzhi-dlya-lazernykh-printerov-mfu-kopirov/kartridj-nashuatec-mpc3300-841141/"/>
    <hyperlink ref="E667" r:id="rId_hyperlink_655" tooltip="https://alsi.kz/ru/catalog/kartridzhi-dlya-lazernykh-printerov-mfu-kopirov/kartridj-nashuatec-mpc3300-841142/"/>
    <hyperlink ref="E668" r:id="rId_hyperlink_656" tooltip="https://alsi.kz/ru/catalog/kartridzhi-dlya-lazernykh-printerov-mfu-kopirov/kartridj-nashuatec-mpc3300-841143/"/>
    <hyperlink ref="E669" r:id="rId_hyperlink_657" tooltip="https://alsi.kz/ru/catalog/kartridzhi-dlya-lazernykh-printerov-mfu-kopirov/kartridj-samsung-ml--1610d2-ml1610/"/>
    <hyperlink ref="E670" r:id="rId_hyperlink_658" tooltip="https://alsi.kz/ru/catalog/kartridzhi-dlya-lazernykh-printerov-mfu-kopirov/kartridj-samsung-ml-1710-1710d3/"/>
    <hyperlink ref="E671" r:id="rId_hyperlink_659" tooltip="https://alsi.kz/ru/catalog/kartridzhi-dlya-lazernykh-printerov-mfu-kopirov/kartridj-samsung-scx-4521d3-scx-4521d3/"/>
    <hyperlink ref="E672" r:id="rId_hyperlink_660" tooltip="https://alsi.kz/ru/catalog/kartridzhi-dlya-lazernykh-printerov-mfu-kopirov/kartridj-samsung-scx-d4200a-scx-d4200a/"/>
    <hyperlink ref="E673" r:id="rId_hyperlink_661" tooltip="https://alsi.kz/ru/catalog/kartridzhi-dlya-lazernykh-printerov-mfu-kopirov/kartridj-ultra-cf259xbez-chipa-analog-cf259xultra/"/>
    <hyperlink ref="E674" r:id="rId_hyperlink_662" tooltip="https://alsi.kz/ru/catalog/kartridzhi-dlya-lazernykh-printerov-mfu-kopirov/kartridj-xerox-113r00276-113r00276/"/>
    <hyperlink ref="E675" r:id="rId_hyperlink_663" tooltip="https://alsi.kz/ru/catalog/kartridzhi-dlya-lazernykh-printerov-mfu-kopirov/kartridj-xerox-113r00619-113r00619/"/>
    <hyperlink ref="E676" r:id="rId_hyperlink_664" tooltip="https://alsi.kz/ru/catalog/kartridzhi-dlya-lazernykh-printerov-mfu-kopirov/kartridj-xerox-p8ex-1p603p06174/"/>
    <hyperlink ref="E677" r:id="rId_hyperlink_665" tooltip="https://alsi.kz/ru/catalog/kartridzhi-dlya-lazernykh-printerov-mfu-kopirov/kartridj-mak-ce255a-analog-ce255amak/"/>
    <hyperlink ref="E678" r:id="rId_hyperlink_666" tooltip="https://alsi.kz/ru/catalog/kartridzhi-dlya-lazernykh-printerov-mfu-kopirov/kopirovalnyy-kartridj-xerox-013r00551-013r00551/"/>
    <hyperlink ref="E679" r:id="rId_hyperlink_667" tooltip="https://alsi.kz/ru/catalog/kartridzhi-dlya-lazernykh-printerov-mfu-kopirov/kopirovalnyy-kartridj-xerox-013r00553-013r00553/"/>
    <hyperlink ref="E680" r:id="rId_hyperlink_668" tooltip="https://alsi.kz/ru/catalog/kartridzhi-dlya-lazernykh-printerov-mfu-kopirov/kopirovalnyy-kartridj-xerox-113r00495-113r00495/"/>
    <hyperlink ref="E681" r:id="rId_hyperlink_669" tooltip="https://alsi.kz/ru/catalog/kartridzhi-dlya-lazernykh-printerov-mfu-kopirov/kopirovalnyy-kartridj-xerox-phaser-6k-106r00646/"/>
    <hyperlink ref="E682" r:id="rId_hyperlink_670" tooltip="https://alsi.kz/ru/catalog/kartridzhi-dlya-lazernykh-printerov-mfu-kopirov/print-kartridj-xerox-101r00474-101r00474/"/>
    <hyperlink ref="E683" r:id="rId_hyperlink_671" tooltip="https://alsi.kz/ru/catalog/kartridzhi-dlya-lazernykh-printerov-mfu-kopirov/print-kartridj-xerox-2125-113r00445/"/>
    <hyperlink ref="E684" r:id="rId_hyperlink_672" tooltip="https://alsi.kz/ru/catalog/kartridzhi-dlya-lazernykh-printerov-mfu-kopirov/print-kartridj-xerox-p8ex-113r00296/"/>
    <hyperlink ref="E685" r:id="rId_hyperlink_673" tooltip="https://alsi.kz/ru/catalog/kartridzhi-dlya-lazernykh-printerov-mfu-kopirov/toner-kartridj-epson-c13s050038-c13s050038/"/>
    <hyperlink ref="E686" r:id="rId_hyperlink_674" tooltip="https://alsi.kz/ru/catalog/kartridzhi-dlya-lazernykh-printerov-mfu-kopirov/toner-kartridj-epson-c13s050040-c13s050040/"/>
    <hyperlink ref="E687" r:id="rId_hyperlink_675" tooltip="https://alsi.kz/ru/catalog/kartridzhi-dlya-lazernykh-printerov-mfu-kopirov/toner-kartridj-epson-c13s050041-c13s050041/"/>
    <hyperlink ref="E688" r:id="rId_hyperlink_676" tooltip="https://alsi.kz/ru/catalog/kartridzhi-dlya-lazernykh-printerov-mfu-kopirov/toner-kartridj-epson-c13s050097-c13s050097/"/>
    <hyperlink ref="E689" r:id="rId_hyperlink_677" tooltip="https://alsi.kz/ru/catalog/kartridzhi-dlya-lazernykh-printerov-mfu-kopirov/toner-kartridj-epson-c13s050098-c13s050098/"/>
    <hyperlink ref="E690" r:id="rId_hyperlink_678" tooltip="https://alsi.kz/ru/catalog/kartridzhi-dlya-lazernykh-printerov-mfu-kopirov/toner-kartridj-epson-c13s050099-c13s050099/"/>
    <hyperlink ref="E691" r:id="rId_hyperlink_679" tooltip="https://alsi.kz/ru/catalog/kartridzhi-dlya-lazernykh-printerov-mfu-kopirov/toner-kartridj-epson-c13s050100-c13s050100/"/>
    <hyperlink ref="E692" r:id="rId_hyperlink_680" tooltip="https://alsi.kz/ru/catalog/kartridzhi-dlya-lazernykh-printerov-mfu-kopirov/toner-kartridj-epson-c13s050187-c13s050187/"/>
    <hyperlink ref="E693" r:id="rId_hyperlink_681" tooltip="https://alsi.kz/ru/catalog/kartridzhi-dlya-lazernykh-printerov-mfu-kopirov/toner-kartridj-epson-c13s050188-c13s050188/"/>
    <hyperlink ref="E694" r:id="rId_hyperlink_682" tooltip="https://alsi.kz/ru/catalog/kartridzhi-dlya-lazernykh-printerov-mfu-kopirov/toner-kartridj-epson-c13s050189-c13s050189/"/>
    <hyperlink ref="E695" r:id="rId_hyperlink_683" tooltip="https://alsi.kz/ru/catalog/kartridzhi-dlya-lazernykh-printerov-mfu-kopirov/toner-kartridj-epson-c13s050190-c13s050190/"/>
    <hyperlink ref="E696" r:id="rId_hyperlink_684" tooltip="https://alsi.kz/ru/catalog/kartridzhi-dlya-lazernykh-printerov-mfu-kopirov/toner-kartridj-epson-c13s050210-c13s050210/"/>
    <hyperlink ref="E697" r:id="rId_hyperlink_685" tooltip="https://alsi.kz/ru/catalog/kartridzhi-dlya-lazernykh-printerov-mfu-kopirov/toner-kartridj-epson-c13s050211-c13s050211/"/>
    <hyperlink ref="E698" r:id="rId_hyperlink_686" tooltip="https://alsi.kz/ru/catalog/kartridzhi-dlya-lazernykh-printerov-mfu-kopirov/toner-kartridj-epson-c13s050212-c13s050212/"/>
    <hyperlink ref="E699" r:id="rId_hyperlink_687" tooltip="https://alsi.kz/ru/catalog/kartridzhi-dlya-lazernykh-printerov-mfu-kopirov/toner-kartridj-epson-c13s050213-c13s050213/"/>
    <hyperlink ref="E700" r:id="rId_hyperlink_688" tooltip="https://alsi.kz/ru/catalog/kartridzhi-dlya-lazernykh-printerov-mfu-kopirov/toner-kartridj-epson-c13s050226-c13s050226/"/>
    <hyperlink ref="E701" r:id="rId_hyperlink_689" tooltip="https://alsi.kz/ru/catalog/kartridzhi-dlya-lazernykh-printerov-mfu-kopirov/toner-kartridj-epson-c13s050227-c13s050227/"/>
    <hyperlink ref="E702" r:id="rId_hyperlink_690" tooltip="https://alsi.kz/ru/catalog/kartridzhi-dlya-lazernykh-printerov-mfu-kopirov/toner-kartridj-epson-c13s050228-c13s050228/"/>
    <hyperlink ref="E703" r:id="rId_hyperlink_691" tooltip="https://alsi.kz/ru/catalog/kartridzhi-dlya-lazernykh-printerov-mfu-kopirov/toner-kartridj-hp-europe-145a-w1450a/"/>
    <hyperlink ref="E704" r:id="rId_hyperlink_692" tooltip="https://alsi.kz/ru/catalog/kartridzhi-dlya-lazernykh-printerov-mfu-kopirov/toner-kartridj-xerox-haser-3610wc-3615dn-106r02732/"/>
    <hyperlink ref="E705" r:id="rId_hyperlink_693" tooltip="http://alsi.kz/ru/catalog/kartridzhi-dlya-matrichnykh-printerov/"/>
    <hyperlink ref="E706" r:id="rId_hyperlink_694" tooltip="https://alsi.kz/ru/catalog/kartridzhi-dlya-matrichnykh-printerov/kartridj-epson-c13s015445ba-c13s015445ba/"/>
    <hyperlink ref="E707" r:id="rId_hyperlink_695" tooltip="https://alsi.kz/ru/catalog/kartridzhi-dlya-matrichnykh-printerov/kartridj-epson-lx100-2999rd/"/>
    <hyperlink ref="E708" r:id="rId_hyperlink_696" tooltip="https://alsi.kz/ru/catalog/kartridzhi-dlya-matrichnykh-printerov/kartridj-mt-62156218-mt-6215/"/>
    <hyperlink ref="E709" r:id="rId_hyperlink_697" tooltip="https://alsi.kz/ru/catalog/kartridzhi-dlya-matrichnykh-printerov/kartridj-oki-microline-ml55205521559055915500-ml5520/"/>
    <hyperlink ref="E710" r:id="rId_hyperlink_698" tooltip="https://alsi.kz/ru/catalog/kartridzhi-dlya-matrichnykh-printerov/kartridj-okidata-ml-520521590591-/"/>
    <hyperlink ref="E711" r:id="rId_hyperlink_699" tooltip="https://alsi.kz/ru/catalog/kartridzhi-dlya-matrichnykh-printerov/kartridj-panasonic-kx-p459-kx-p459/"/>
    <hyperlink ref="E712" r:id="rId_hyperlink_700" tooltip="https://alsi.kz/ru/catalog/kartridzhi-dlya-matrichnykh-printerov/kartridj-lentochnyy-epson-dfx-50008000lq-8766-lomond-2884fn-l0201002/"/>
    <hyperlink ref="E713" r:id="rId_hyperlink_701" tooltip="https://alsi.kz/ru/catalog/kartridzhi-dlya-matrichnykh-printerov/kartridj-lentochnyy-epson-lq-2070217021802080fx21702180-c13s015086-lomond-c13s015086/"/>
    <hyperlink ref="E714" r:id="rId_hyperlink_702" tooltip="https://alsi.kz/ru/catalog/kartridzhi-dlya-matrichnykh-printerov/lenta-epson-c13s015055-c13s015055/"/>
    <hyperlink ref="E715" r:id="rId_hyperlink_703" tooltip="http://alsi.kz/ru/catalog/kartridzhi-dlya-struynykh-printerov-mfu-plotterov/"/>
    <hyperlink ref="E716" r:id="rId_hyperlink_704" tooltip="https://alsi.kz/ru/catalog/kartridzhi-dlya-struynykh-printerov-mfu-plotterov/kartridj-canon-gi-40-bk-3385c001/"/>
    <hyperlink ref="E717" r:id="rId_hyperlink_705" tooltip="https://alsi.kz/ru/catalog/kartridzhi-dlya-struynykh-printerov-mfu-plotterov/kartridj-canon-ink-pfi-030-3488c001/"/>
    <hyperlink ref="E718" r:id="rId_hyperlink_706" tooltip="https://alsi.kz/ru/catalog/kartridzhi-dlya-struynykh-printerov-mfu-plotterov/kartridj-canon-pfi-120-black-2885c001/"/>
    <hyperlink ref="E719" r:id="rId_hyperlink_707" tooltip="https://alsi.kz/ru/catalog/kartridzhi-dlya-struynykh-printerov-mfu-plotterov/kartridj-canon-pfi-120-cyan-2886c001/"/>
    <hyperlink ref="E720" r:id="rId_hyperlink_708" tooltip="https://alsi.kz/ru/catalog/kartridzhi-dlya-struynykh-printerov-mfu-plotterov/kartridj-canon-pfi-120-magenta-2887c001/"/>
    <hyperlink ref="E721" r:id="rId_hyperlink_709" tooltip="https://alsi.kz/ru/catalog/kartridzhi-dlya-struynykh-printerov-mfu-plotterov/kartridj-canon-pfi-120-yellow-2888c001/"/>
    <hyperlink ref="E722" r:id="rId_hyperlink_710" tooltip="https://alsi.kz/ru/catalog/kartridzhi-dlya-struynykh-printerov-mfu-plotterov/kartridj-canon-pfi-120mbk-2884c001/"/>
    <hyperlink ref="E723" r:id="rId_hyperlink_711" tooltip="https://alsi.kz/ru/catalog/kartridzhi-dlya-struynykh-printerov-mfu-plotterov/kartridj-canon-pfi-320-2889c001/"/>
    <hyperlink ref="E724" r:id="rId_hyperlink_712" tooltip="https://alsi.kz/ru/catalog/kartridzhi-dlya-struynykh-printerov-mfu-plotterov/kartridj-canon-pfi-320-2892c001/"/>
    <hyperlink ref="E725" r:id="rId_hyperlink_713" tooltip="https://alsi.kz/ru/catalog/kartridzhi-dlya-struynykh-printerov-mfu-plotterov/kartridj-canon-pfi-340-4776c001/"/>
    <hyperlink ref="E726" r:id="rId_hyperlink_714" tooltip="https://alsi.kz/ru/catalog/kartridzhi-dlya-struynykh-printerov-mfu-plotterov/kartridj-canon-pfi-710m-2356c001/"/>
    <hyperlink ref="E727" r:id="rId_hyperlink_715" tooltip="https://alsi.kz/ru/catalog/kartridzhi-dlya-struynykh-printerov-mfu-plotterov/kartridj-canon-pfi-740-4768c001/"/>
    <hyperlink ref="E728" r:id="rId_hyperlink_716" tooltip="https://alsi.kz/ru/catalog/kartridzhi-dlya-struynykh-printerov-mfu-plotterov/kartridj-canon-pfi-740-4769c001/"/>
    <hyperlink ref="E729" r:id="rId_hyperlink_717" tooltip="https://alsi.kz/ru/catalog/kartridzhi-dlya-struynykh-printerov-mfu-plotterov/kartridj-canon-pfi-740-4770c001/"/>
    <hyperlink ref="E730" r:id="rId_hyperlink_718" tooltip="https://alsi.kz/ru/catalog/kartridzhi-dlya-struynykh-printerov-mfu-plotterov/kartridj-canon-pfi-740-4771c001/"/>
    <hyperlink ref="E731" r:id="rId_hyperlink_719" tooltip="https://alsi.kz/ru/catalog/kartridzhi-dlya-struynykh-printerov-mfu-plotterov/kartridj-canon-pfi-740-4772c001/"/>
    <hyperlink ref="E732" r:id="rId_hyperlink_720" tooltip="https://alsi.kz/ru/catalog/kartridzhi-dlya-struynykh-printerov-mfu-plotterov/kartridj-dell-922-592-10094/"/>
    <hyperlink ref="E733" r:id="rId_hyperlink_721" tooltip="https://alsi.kz/ru/catalog/kartridzhi-dlya-struynykh-printerov-mfu-plotterov/kartridj-epson-c13t00740210-c13t00740210/"/>
    <hyperlink ref="E734" r:id="rId_hyperlink_722" tooltip="https://alsi.kz/ru/catalog/kartridzhi-dlya-struynykh-printerov-mfu-plotterov/kartridj-epson-c13t034140-c13t034140/"/>
    <hyperlink ref="E735" r:id="rId_hyperlink_723" tooltip="https://alsi.kz/ru/catalog/kartridzhi-dlya-struynykh-printerov-mfu-plotterov/kartridj-epson-c13t03414010-c13t03414010/"/>
    <hyperlink ref="E736" r:id="rId_hyperlink_724" tooltip="https://alsi.kz/ru/catalog/kartridzhi-dlya-struynykh-printerov-mfu-plotterov/kartridj-epson-c13t034240-c13t034240/"/>
    <hyperlink ref="E737" r:id="rId_hyperlink_725" tooltip="https://alsi.kz/ru/catalog/kartridzhi-dlya-struynykh-printerov-mfu-plotterov/kartridj-epson-c13t034440-c13t034440/"/>
    <hyperlink ref="E738" r:id="rId_hyperlink_726" tooltip="https://alsi.kz/ru/catalog/kartridzhi-dlya-struynykh-printerov-mfu-plotterov/kartridj-epson-c13t03484010-c13t03484010/"/>
    <hyperlink ref="E739" r:id="rId_hyperlink_727" tooltip="https://alsi.kz/ru/catalog/kartridzhi-dlya-struynykh-printerov-mfu-plotterov/kartridj-epson-c13t05404010-c13t05404010/"/>
    <hyperlink ref="E740" r:id="rId_hyperlink_728" tooltip="https://alsi.kz/ru/catalog/kartridzhi-dlya-struynykh-printerov-mfu-plotterov/kartridj-epson-c13t05414010-c13t05414010/"/>
    <hyperlink ref="E741" r:id="rId_hyperlink_729" tooltip="https://alsi.kz/ru/catalog/kartridzhi-dlya-struynykh-printerov-mfu-plotterov/kartridj-epson-c13t05434010-c13t05434010/"/>
    <hyperlink ref="E742" r:id="rId_hyperlink_730" tooltip="https://alsi.kz/ru/catalog/kartridzhi-dlya-struynykh-printerov-mfu-plotterov/kartridj-epson-c13t05444010-c13t05444010/"/>
    <hyperlink ref="E743" r:id="rId_hyperlink_731" tooltip="https://alsi.kz/ru/catalog/kartridzhi-dlya-struynykh-printerov-mfu-plotterov/kartridj-epson-c13t05474010-c13t05474010/"/>
    <hyperlink ref="E744" r:id="rId_hyperlink_732" tooltip="https://alsi.kz/ru/catalog/kartridzhi-dlya-struynykh-printerov-mfu-plotterov/kartridj-epson-c13t05484010-c13t05484010/"/>
    <hyperlink ref="E745" r:id="rId_hyperlink_733" tooltip="https://alsi.kz/ru/catalog/kartridzhi-dlya-struynykh-printerov-mfu-plotterov/kartridj-epson-c13t05494010-c13t05494010/"/>
    <hyperlink ref="E746" r:id="rId_hyperlink_734" tooltip="https://alsi.kz/ru/catalog/kartridzhi-dlya-struynykh-printerov-mfu-plotterov/kartridj-epson-epst009402-epst009402/"/>
    <hyperlink ref="E747" r:id="rId_hyperlink_735" tooltip="https://alsi.kz/ru/catalog/kartridzhi-dlya-struynykh-printerov-mfu-plotterov/kartridj-epson-epst032140-epst032140/"/>
    <hyperlink ref="E748" r:id="rId_hyperlink_736" tooltip="https://alsi.kz/ru/catalog/kartridzhi-dlya-struynykh-printerov-mfu-plotterov/kartridj-epson-epst032240-epst032240/"/>
    <hyperlink ref="E749" r:id="rId_hyperlink_737" tooltip="https://alsi.kz/ru/catalog/kartridzhi-dlya-struynykh-printerov-mfu-plotterov/kartridj-epson-epst032440-epst032440/"/>
    <hyperlink ref="E750" r:id="rId_hyperlink_738" tooltip="https://alsi.kz/ru/catalog/kartridzhi-dlya-struynykh-printerov-mfu-plotterov/kartridj-epson-epst036140-epst036140/"/>
    <hyperlink ref="E751" r:id="rId_hyperlink_739" tooltip="https://alsi.kz/ru/catalog/kartridzhi-dlya-struynykh-printerov-mfu-plotterov/kartridj-epson-epst040140-epst040140/"/>
    <hyperlink ref="E752" r:id="rId_hyperlink_740" tooltip="https://alsi.kz/ru/catalog/kartridzhi-dlya-struynykh-printerov-mfu-plotterov/kartridj-epson-s020047-s020047/"/>
    <hyperlink ref="E753" r:id="rId_hyperlink_741" tooltip="https://alsi.kz/ru/catalog/kartridzhi-dlya-struynykh-printerov-mfu-plotterov/kartridj-epson-s020049-s020049/"/>
    <hyperlink ref="E754" r:id="rId_hyperlink_742" tooltip="https://alsi.kz/ru/catalog/kartridzhi-dlya-struynykh-printerov-mfu-plotterov/kartridj-epson-s020089s020191-s020089s020191/"/>
    <hyperlink ref="E755" r:id="rId_hyperlink_743" tooltip="https://alsi.kz/ru/catalog/kartridzhi-dlya-struynykh-printerov-mfu-plotterov/kartridj-epson-s020118-s020118/"/>
    <hyperlink ref="E756" r:id="rId_hyperlink_744" tooltip="https://alsi.kz/ru/catalog/kartridzhi-dlya-struynykh-printerov-mfu-plotterov/kartridj-epson-s020126-s020126/"/>
    <hyperlink ref="E757" r:id="rId_hyperlink_745" tooltip="https://alsi.kz/ru/catalog/kartridzhi-dlya-struynykh-printerov-mfu-plotterov/kartridj-epson-stylus-photo-r800-c13t05424010/"/>
    <hyperlink ref="E758" r:id="rId_hyperlink_746" tooltip="https://alsi.kz/ru/catalog/kartridzhi-dlya-struynykh-printerov-mfu-plotterov/kartridj-epson-t007401-t007401/"/>
    <hyperlink ref="E759" r:id="rId_hyperlink_747" tooltip="https://alsi.kz/ru/catalog/kartridzhi-dlya-struynykh-printerov-mfu-plotterov/kartridj-epson-t008401-t008401/"/>
    <hyperlink ref="E760" r:id="rId_hyperlink_748" tooltip="https://alsi.kz/ru/catalog/kartridzhi-dlya-struynykh-printerov-mfu-plotterov/kartridj-epson-t009401-t009401/"/>
    <hyperlink ref="E761" r:id="rId_hyperlink_749" tooltip="https://alsi.kz/ru/catalog/kartridzhi-dlya-struynykh-printerov-mfu-plotterov/kartridj-epson-t013401-t013/"/>
    <hyperlink ref="E762" r:id="rId_hyperlink_750" tooltip="https://alsi.kz/ru/catalog/kartridzhi-dlya-struynykh-printerov-mfu-plotterov/kartridj-epson-t014-t014/"/>
    <hyperlink ref="E763" r:id="rId_hyperlink_751" tooltip="https://alsi.kz/ru/catalog/kartridzhi-dlya-struynykh-printerov-mfu-plotterov/kartridj-epson-t03904a-epst03904a/"/>
    <hyperlink ref="E764" r:id="rId_hyperlink_752" tooltip="https://alsi.kz/ru/catalog/kartridzhi-dlya-struynykh-printerov-mfu-plotterov/kartridj-epson-t0481-t048140/"/>
    <hyperlink ref="E765" r:id="rId_hyperlink_753" tooltip="https://alsi.kz/ru/catalog/kartridzhi-dlya-struynykh-printerov-mfu-plotterov/kartridj-epson-t0482-t048240/"/>
    <hyperlink ref="E766" r:id="rId_hyperlink_754" tooltip="https://alsi.kz/ru/catalog/kartridzhi-dlya-struynykh-printerov-mfu-plotterov/kartridj-epson-t0483-t048340/"/>
    <hyperlink ref="E767" r:id="rId_hyperlink_755" tooltip="https://alsi.kz/ru/catalog/kartridzhi-dlya-struynykh-printerov-mfu-plotterov/kartridj-epson-t0484-t048440/"/>
    <hyperlink ref="E768" r:id="rId_hyperlink_756" tooltip="https://alsi.kz/ru/catalog/kartridzhi-dlya-struynykh-printerov-mfu-plotterov/kartridj-epson-t0485-t048540/"/>
    <hyperlink ref="E769" r:id="rId_hyperlink_757" tooltip="https://alsi.kz/ru/catalog/kartridzhi-dlya-struynykh-printerov-mfu-plotterov/kartridj-epson-t0486-t048640/"/>
    <hyperlink ref="E770" r:id="rId_hyperlink_758" tooltip="https://alsi.kz/ru/catalog/kartridzhi-dlya-struynykh-printerov-mfu-plotterov/kartridj-epson-to14401-to14401/"/>
    <hyperlink ref="E771" r:id="rId_hyperlink_759" tooltip="https://alsi.kz/ru/catalog/kartridzhi-dlya-struynykh-printerov-mfu-plotterov/kartridj-epson-tx106c91t26cx4300t0921n-t0924n-tx106c91/"/>
    <hyperlink ref="E772" r:id="rId_hyperlink_760" tooltip="https://alsi.kz/ru/catalog/kartridzhi-dlya-struynykh-printerov-mfu-plotterov/kartridj-epson-dlya-sp-2100-c13t03424010/"/>
    <hyperlink ref="E773" r:id="rId_hyperlink_761" tooltip="https://alsi.kz/ru/catalog/kartridzhi-dlya-struynykh-printerov-mfu-plotterov/kartridj-epson-dlya-sp-2100-c13t034340/"/>
    <hyperlink ref="E774" r:id="rId_hyperlink_762" tooltip="https://alsi.kz/ru/catalog/kartridzhi-dlya-struynykh-printerov-mfu-plotterov/kartridj-epson-dlya-sp-2100-c13t03434010/"/>
    <hyperlink ref="E775" r:id="rId_hyperlink_763" tooltip="https://alsi.kz/ru/catalog/kartridzhi-dlya-struynykh-printerov-mfu-plotterov/kartridj-epson-dlya-sp-2100-c13t03444010/"/>
    <hyperlink ref="E776" r:id="rId_hyperlink_764" tooltip="https://alsi.kz/ru/catalog/kartridzhi-dlya-struynykh-printerov-mfu-plotterov/kartridj-epson-dlya-sp-2100-c13t034540/"/>
    <hyperlink ref="E777" r:id="rId_hyperlink_765" tooltip="https://alsi.kz/ru/catalog/kartridzhi-dlya-struynykh-printerov-mfu-plotterov/kartridj-epson-dlya-sp-2100-c13t03454010/"/>
    <hyperlink ref="E778" r:id="rId_hyperlink_766" tooltip="https://alsi.kz/ru/catalog/kartridzhi-dlya-struynykh-printerov-mfu-plotterov/kartridj-epson-dlya-sp-2100-c13t034640/"/>
    <hyperlink ref="E779" r:id="rId_hyperlink_767" tooltip="https://alsi.kz/ru/catalog/kartridzhi-dlya-struynykh-printerov-mfu-plotterov/kartridj-epson-dlya-sp-2100-c13t03464010/"/>
    <hyperlink ref="E780" r:id="rId_hyperlink_768" tooltip="https://alsi.kz/ru/catalog/kartridzhi-dlya-struynykh-printerov-mfu-plotterov/kartridj-epson-dlya-sp-2100-c13t034740/"/>
    <hyperlink ref="E781" r:id="rId_hyperlink_769" tooltip="https://alsi.kz/ru/catalog/kartridzhi-dlya-struynykh-printerov-mfu-plotterov/kartridj-epson-dlya-sp-2100-c13t03474010/"/>
    <hyperlink ref="E782" r:id="rId_hyperlink_770" tooltip="https://alsi.kz/ru/catalog/kartridzhi-dlya-struynykh-printerov-mfu-plotterov/kartridj-fargo-ymcko-250-ymcko/"/>
    <hyperlink ref="E783" r:id="rId_hyperlink_771" tooltip="https://alsi.kz/ru/catalog/kartridzhi-dlya-struynykh-printerov-mfu-plotterov/kartridj-hp-europe-415x-w2031xc/"/>
    <hyperlink ref="E784" r:id="rId_hyperlink_772" tooltip="https://alsi.kz/ru/catalog/kartridzhi-dlya-struynykh-printerov-mfu-plotterov/kartridj-hp-europe-415x-w2032xc/"/>
    <hyperlink ref="E785" r:id="rId_hyperlink_773" tooltip="https://alsi.kz/ru/catalog/kartridzhi-dlya-struynykh-printerov-mfu-plotterov/kartridj-hp-europe-415x-w2033xc/"/>
    <hyperlink ref="E786" r:id="rId_hyperlink_774" tooltip="https://alsi.kz/ru/catalog/kartridzhi-dlya-struynykh-printerov-mfu-plotterov/kartridj-hp-europe-51625ae-51625ae/"/>
    <hyperlink ref="E787" r:id="rId_hyperlink_775" tooltip="https://alsi.kz/ru/catalog/kartridzhi-dlya-struynykh-printerov-mfu-plotterov/kartridj-hp-europe-51629a-51629a/"/>
    <hyperlink ref="E788" r:id="rId_hyperlink_776" tooltip="https://alsi.kz/ru/catalog/kartridzhi-dlya-struynykh-printerov-mfu-plotterov/kartridj-hp-europe-51640ce-51640ce/"/>
    <hyperlink ref="E789" r:id="rId_hyperlink_777" tooltip="https://alsi.kz/ru/catalog/kartridzhi-dlya-struynykh-printerov-mfu-plotterov/kartridj-hp-europe-51640me-51640me/"/>
    <hyperlink ref="E790" r:id="rId_hyperlink_778" tooltip="https://alsi.kz/ru/catalog/kartridzhi-dlya-struynykh-printerov-mfu-plotterov/kartridj-hp-europe-51640ye-51640ye/"/>
    <hyperlink ref="E791" r:id="rId_hyperlink_779" tooltip="https://alsi.kz/ru/catalog/kartridzhi-dlya-struynykh-printerov-mfu-plotterov/kartridj-hp-europe-51644ce-51644ce/"/>
    <hyperlink ref="E792" r:id="rId_hyperlink_780" tooltip="https://alsi.kz/ru/catalog/kartridzhi-dlya-struynykh-printerov-mfu-plotterov/kartridj-hp-europe-51644me-51644me/"/>
    <hyperlink ref="E793" r:id="rId_hyperlink_781" tooltip="https://alsi.kz/ru/catalog/kartridzhi-dlya-struynykh-printerov-mfu-plotterov/kartridj-hp-europe-51644ye-51644ye/"/>
    <hyperlink ref="E794" r:id="rId_hyperlink_782" tooltip="https://alsi.kz/ru/catalog/kartridzhi-dlya-struynykh-printerov-mfu-plotterov/kartridj-hp-europe-963xl-3ja27aebgx/"/>
    <hyperlink ref="E795" r:id="rId_hyperlink_783" tooltip="https://alsi.kz/ru/catalog/kartridzhi-dlya-struynykh-printerov-mfu-plotterov/kartridj-hp-europe-963xl-3ja28aebgx/"/>
    <hyperlink ref="E796" r:id="rId_hyperlink_784" tooltip="https://alsi.kz/ru/catalog/kartridzhi-dlya-struynykh-printerov-mfu-plotterov/kartridj-hp-europe-963xl-3ja29aebgx/"/>
    <hyperlink ref="E797" r:id="rId_hyperlink_785" tooltip="https://alsi.kz/ru/catalog/kartridzhi-dlya-struynykh-printerov-mfu-plotterov/kartridj-hp-europe-c2p10ae-c2p10aebhk/"/>
    <hyperlink ref="E798" r:id="rId_hyperlink_786" tooltip="https://alsi.kz/ru/catalog/kartridzhi-dlya-struynykh-printerov-mfu-plotterov/kartridj-hp-europe-c2p11ae-c2p11aebhk/"/>
    <hyperlink ref="E799" r:id="rId_hyperlink_787" tooltip="https://alsi.kz/ru/catalog/kartridzhi-dlya-struynykh-printerov-mfu-plotterov/kartridj-hp-europe-c4801a-c4801a/"/>
    <hyperlink ref="E800" r:id="rId_hyperlink_788" tooltip="https://alsi.kz/ru/catalog/kartridzhi-dlya-struynykh-printerov-mfu-plotterov/kartridj-hp-europe-c4802a-c4802a/"/>
    <hyperlink ref="E801" r:id="rId_hyperlink_789" tooltip="https://alsi.kz/ru/catalog/kartridzhi-dlya-struynykh-printerov-mfu-plotterov/kartridj-hp-europe-c4803a-c4803a/"/>
    <hyperlink ref="E802" r:id="rId_hyperlink_790" tooltip="https://alsi.kz/ru/catalog/kartridzhi-dlya-struynykh-printerov-mfu-plotterov/kartridj-hp-europe-c4804a-c4804a/"/>
    <hyperlink ref="E803" r:id="rId_hyperlink_791" tooltip="https://alsi.kz/ru/catalog/kartridzhi-dlya-struynykh-printerov-mfu-plotterov/kartridj-hp-europe-c4805a-c4805a/"/>
    <hyperlink ref="E804" r:id="rId_hyperlink_792" tooltip="https://alsi.kz/ru/catalog/kartridzhi-dlya-struynykh-printerov-mfu-plotterov/kartridj-hp-europe-c4806a-c4806a/"/>
    <hyperlink ref="E805" r:id="rId_hyperlink_793" tooltip="https://alsi.kz/ru/catalog/kartridzhi-dlya-struynykh-printerov-mfu-plotterov/kartridj-hp-europe-c4814ae-c4814ae/"/>
    <hyperlink ref="E806" r:id="rId_hyperlink_794" tooltip="https://alsi.kz/ru/catalog/kartridzhi-dlya-struynykh-printerov-mfu-plotterov/kartridj-hp-europe-c4815ae-c4815ae/"/>
    <hyperlink ref="E807" r:id="rId_hyperlink_795" tooltip="https://alsi.kz/ru/catalog/kartridzhi-dlya-struynykh-printerov-mfu-plotterov/kartridj-hp-europe-c4816ae-c4816ae/"/>
    <hyperlink ref="E808" r:id="rId_hyperlink_796" tooltip="https://alsi.kz/ru/catalog/kartridzhi-dlya-struynykh-printerov-mfu-plotterov/kartridj-hp-europe-c4817ae-c4817ae/"/>
    <hyperlink ref="E809" r:id="rId_hyperlink_797" tooltip="https://alsi.kz/ru/catalog/kartridzhi-dlya-struynykh-printerov-mfu-plotterov/kartridj-hp-europe-c4841a-c4841a/"/>
    <hyperlink ref="E810" r:id="rId_hyperlink_798" tooltip="https://alsi.kz/ru/catalog/kartridzhi-dlya-struynykh-printerov-mfu-plotterov/kartridj-hp-europe-c4843a-c4843a/"/>
    <hyperlink ref="E811" r:id="rId_hyperlink_799" tooltip="https://alsi.kz/ru/catalog/kartridzhi-dlya-struynykh-printerov-mfu-plotterov/kartridj-hp-europe-c4930a-c4930a/"/>
    <hyperlink ref="E812" r:id="rId_hyperlink_800" tooltip="https://alsi.kz/ru/catalog/kartridzhi-dlya-struynykh-printerov-mfu-plotterov/kartridj-hp-europe-c4931a-c4931a/"/>
    <hyperlink ref="E813" r:id="rId_hyperlink_801" tooltip="https://alsi.kz/ru/catalog/kartridzhi-dlya-struynykh-printerov-mfu-plotterov/kartridj-hp-europe-c4932a-c4932a/"/>
    <hyperlink ref="E814" r:id="rId_hyperlink_802" tooltip="https://alsi.kz/ru/catalog/kartridzhi-dlya-struynykh-printerov-mfu-plotterov/kartridj-hp-europe-c4933a-c4933a/"/>
    <hyperlink ref="E815" r:id="rId_hyperlink_803" tooltip="https://alsi.kz/ru/catalog/kartridzhi-dlya-struynykh-printerov-mfu-plotterov/kartridj-hp-europe-c4934a-c4934a/"/>
    <hyperlink ref="E816" r:id="rId_hyperlink_804" tooltip="https://alsi.kz/ru/catalog/kartridzhi-dlya-struynykh-printerov-mfu-plotterov/kartridj-hp-europe-c4935a-c4935a/"/>
    <hyperlink ref="E817" r:id="rId_hyperlink_805" tooltip="https://alsi.kz/ru/catalog/kartridzhi-dlya-struynykh-printerov-mfu-plotterov/kartridj-hp-europe-c5010de-c5010de/"/>
    <hyperlink ref="E818" r:id="rId_hyperlink_806" tooltip="https://alsi.kz/ru/catalog/kartridzhi-dlya-struynykh-printerov-mfu-plotterov/kartridj-hp-europe-c5011d-c5011d/"/>
    <hyperlink ref="E819" r:id="rId_hyperlink_807" tooltip="https://alsi.kz/ru/catalog/kartridzhi-dlya-struynykh-printerov-mfu-plotterov/kartridj-hp-europe-c6628a-c6628a/"/>
    <hyperlink ref="E820" r:id="rId_hyperlink_808" tooltip="https://alsi.kz/ru/catalog/kartridzhi-dlya-struynykh-printerov-mfu-plotterov/kartridj-hp-europe-c9368a-c9368a/"/>
    <hyperlink ref="E821" r:id="rId_hyperlink_809" tooltip="https://alsi.kz/ru/catalog/kartridzhi-dlya-struynykh-printerov-mfu-plotterov/kartridj-hp-europe-c9503ae-c9503ae/"/>
    <hyperlink ref="E822" r:id="rId_hyperlink_810" tooltip="https://alsi.kz/ru/catalog/kartridzhi-dlya-struynykh-printerov-mfu-plotterov/kartridj-hp-europe-c9505he-c9505he/"/>
    <hyperlink ref="E823" r:id="rId_hyperlink_811" tooltip="https://alsi.kz/ru/catalog/kartridzhi-dlya-struynykh-printerov-mfu-plotterov/kartridj-hp-europe-cb271a-cb271a/"/>
    <hyperlink ref="E824" r:id="rId_hyperlink_812" tooltip="https://alsi.kz/ru/catalog/kartridzhi-dlya-struynykh-printerov-mfu-plotterov/kartridj-hp-europe-cb273a-cb273a/"/>
    <hyperlink ref="E825" r:id="rId_hyperlink_813" tooltip="https://alsi.kz/ru/catalog/kartridzhi-dlya-struynykh-printerov-mfu-plotterov/kartridj-hp-europe-cb274a-cb274a/"/>
    <hyperlink ref="E826" r:id="rId_hyperlink_814" tooltip="https://alsi.kz/ru/catalog/kartridzhi-dlya-struynykh-printerov-mfu-plotterov/kartridj-hp-europe-cb275a-cb275a/"/>
    <hyperlink ref="E827" r:id="rId_hyperlink_815" tooltip="https://alsi.kz/ru/catalog/kartridzhi-dlya-struynykh-printerov-mfu-plotterov/kartridj-hp-europe-cb276a-cb276a/"/>
    <hyperlink ref="E828" r:id="rId_hyperlink_816" tooltip="https://alsi.kz/ru/catalog/kartridzhi-dlya-struynykh-printerov-mfu-plotterov/kartridj-hp-europe-cb340a-cb340a/"/>
    <hyperlink ref="E829" r:id="rId_hyperlink_817" tooltip="https://alsi.kz/ru/catalog/kartridzhi-dlya-struynykh-printerov-mfu-plotterov/kartridj-hp-europe-cb344a-cb344a/"/>
    <hyperlink ref="E830" r:id="rId_hyperlink_818" tooltip="https://alsi.kz/ru/catalog/kartridzhi-dlya-struynykh-printerov-mfu-plotterov/kartridzh-hp-cc640he/"/>
    <hyperlink ref="E831" r:id="rId_hyperlink_819" tooltip="https://alsi.kz/ru/catalog/kartridzhi-dlya-struynykh-printerov-mfu-plotterov/kartridzh-hp-ch561he/"/>
    <hyperlink ref="E832" r:id="rId_hyperlink_820" tooltip="https://alsi.kz/ru/catalog/kartridzhi-dlya-struynykh-printerov-mfu-plotterov/kartridzh-hp-ch562he/"/>
    <hyperlink ref="E833" r:id="rId_hyperlink_821" tooltip="https://alsi.kz/ru/catalog/kartridzhi-dlya-struynykh-printerov-mfu-plotterov/kartridzh-hp-cn054ae/"/>
    <hyperlink ref="E834" r:id="rId_hyperlink_822" tooltip="https://alsi.kz/ru/catalog/kartridzhi-dlya-struynykh-printerov-mfu-plotterov/kartridzh-hp-cn055ae/"/>
    <hyperlink ref="E835" r:id="rId_hyperlink_823" tooltip="https://alsi.kz/ru/catalog/kartridzhi-dlya-struynykh-printerov-mfu-plotterov/kartridzh-hp-cz129a/"/>
    <hyperlink ref="E836" r:id="rId_hyperlink_824" tooltip="https://alsi.kz/ru/catalog/kartridzhi-dlya-struynykh-printerov-mfu-plotterov/kartridzh-hp-cz130a/"/>
    <hyperlink ref="E837" r:id="rId_hyperlink_825" tooltip="https://alsi.kz/ru/catalog/kartridzhi-dlya-struynykh-printerov-mfu-plotterov/kartridj-hp-europe-designjet-3ed67a/"/>
    <hyperlink ref="E838" r:id="rId_hyperlink_826" tooltip="https://alsi.kz/ru/catalog/kartridzhi-dlya-struynykh-printerov-mfu-plotterov/kartridj-hp-europe-f6u17ae-f6u17aebgx/"/>
    <hyperlink ref="E839" r:id="rId_hyperlink_827" tooltip="https://alsi.kz/ru/catalog/kartridzhi-dlya-struynykh-printerov-mfu-plotterov/kartridj-hp-europe-f6u18ae-f6u18aels2/"/>
    <hyperlink ref="E840" r:id="rId_hyperlink_828" tooltip="https://alsi.kz/ru/catalog/kartridzhi-dlya-struynykh-printerov-mfu-plotterov/kartridj-hp-europe-l0s70ae-l0s70aebgx/"/>
    <hyperlink ref="E841" r:id="rId_hyperlink_829" tooltip="https://alsi.kz/ru/catalog/kartridzhi-dlya-struynykh-printerov-mfu-plotterov/kartridj-hp-europe-laserjet-136x-w1360x/"/>
    <hyperlink ref="E842" r:id="rId_hyperlink_830" tooltip="https://alsi.kz/ru/catalog/kartridzhi-dlya-struynykh-printerov-mfu-plotterov/kartridj-hp-europe-m0j90ae-m0j90ae/"/>
    <hyperlink ref="E843" r:id="rId_hyperlink_831" tooltip="https://alsi.kz/ru/catalog/kartridzhi-dlya-struynykh-printerov-mfu-plotterov/kartridj-hp-europe-m0j94ae-m0j94ae/"/>
    <hyperlink ref="E844" r:id="rId_hyperlink_832" tooltip="https://alsi.kz/ru/catalog/kartridzhi-dlya-struynykh-printerov-mfu-plotterov/kartridj-hp-europe-p2v69a-p2v69a/"/>
    <hyperlink ref="E845" r:id="rId_hyperlink_833" tooltip="https://alsi.kz/ru/catalog/kartridzhi-dlya-struynykh-printerov-mfu-plotterov/kartridj-hp-europe-p2v70a-p2v70a/"/>
    <hyperlink ref="E846" r:id="rId_hyperlink_834" tooltip="https://alsi.kz/ru/catalog/kartridzhi-dlya-struynykh-printerov-mfu-plotterov/kartridj-hp-europe-p2v79a-p2v79a/"/>
    <hyperlink ref="E847" r:id="rId_hyperlink_835" tooltip="https://alsi.kz/ru/catalog/kartridzhi-dlya-struynykh-printerov-mfu-plotterov/kartridj-hp-europe-p2v83a-p2v83a/"/>
    <hyperlink ref="E848" r:id="rId_hyperlink_836" tooltip="https://alsi.kz/ru/catalog/kartridzhi-dlya-struynykh-printerov-mfu-plotterov/kartridj-hp-europe-pagewide-xl-3ed84a/"/>
    <hyperlink ref="E849" r:id="rId_hyperlink_837" tooltip="https://alsi.kz/ru/catalog/kartridzhi-dlya-struynykh-printerov-mfu-plotterov/kartridj-hp-europe-pagewide-xl-3ed85a/"/>
    <hyperlink ref="E850" r:id="rId_hyperlink_838" tooltip="https://alsi.kz/ru/catalog/kartridzhi-dlya-struynykh-printerov-mfu-plotterov/kartridj-hp-europe-pagewide-xl-3ed86a/"/>
    <hyperlink ref="E851" r:id="rId_hyperlink_839" tooltip="https://alsi.kz/ru/catalog/kartridzhi-dlya-struynykh-printerov-mfu-plotterov/kartridj-hp-europe-q7935he-q7935he/"/>
    <hyperlink ref="E852" r:id="rId_hyperlink_840" tooltip="https://alsi.kz/ru/catalog/kartridzhi-dlya-struynykh-printerov-mfu-plotterov/kartridj-hp-europe-q7942a-q7942a/"/>
    <hyperlink ref="E853" r:id="rId_hyperlink_841" tooltip="https://alsi.kz/ru/catalog/kartridzhi-dlya-struynykh-printerov-mfu-plotterov/kartridj-hp-europe-q7949he-q7949he/"/>
    <hyperlink ref="E854" r:id="rId_hyperlink_842" tooltip="https://alsi.kz/ru/catalog/kartridzhi-dlya-struynykh-printerov-mfu-plotterov/kartridj-hp-europe-q7954a-q7954a/"/>
    <hyperlink ref="E855" r:id="rId_hyperlink_843" tooltip="https://alsi.kz/ru/catalog/kartridzhi-dlya-struynykh-printerov-mfu-plotterov/kartridj-hp-europe-q7967he-q7967he/"/>
    <hyperlink ref="E856" r:id="rId_hyperlink_844" tooltip="https://alsi.kz/ru/catalog/kartridzhi-dlya-struynykh-printerov-mfu-plotterov/kartridj-hp-europe-q8700ae-q8700ae/"/>
    <hyperlink ref="E857" r:id="rId_hyperlink_845" tooltip="https://alsi.kz/ru/catalog/kartridzhi-dlya-struynykh-printerov-mfu-plotterov/kartridj-hp-europe-s4842a-c4842a/"/>
    <hyperlink ref="E858" r:id="rId_hyperlink_846" tooltip="https://alsi.kz/ru/catalog/kartridzhi-dlya-struynykh-printerov-mfu-plotterov/kartridj-hp-europe-s4940a-c4940a/"/>
    <hyperlink ref="E859" r:id="rId_hyperlink_847" tooltip="https://alsi.kz/ru/catalog/kartridzhi-dlya-struynykh-printerov-mfu-plotterov/kartridj-hp-europe-s8727be-c8727be/"/>
    <hyperlink ref="E860" r:id="rId_hyperlink_848" tooltip="https://alsi.kz/ru/catalog/kartridzhi-dlya-struynykh-printerov-mfu-plotterov/kartridj-hp-europe-sb343a-cb343a/"/>
    <hyperlink ref="E861" r:id="rId_hyperlink_849" tooltip="https://alsi.kz/ru/catalog/kartridzhi-dlya-struynykh-printerov-mfu-plotterov/kartridj-hp-europe-sb345a-cb345a/"/>
    <hyperlink ref="E862" r:id="rId_hyperlink_850" tooltip="https://alsi.kz/ru/catalog/kartridzhi-dlya-struynykh-printerov-mfu-plotterov/nabor-chernil-canon-cli8bk-cli8bk/"/>
    <hyperlink ref="E863" r:id="rId_hyperlink_851" tooltip="https://alsi.kz/ru/catalog/kartridzhi-dlya-struynykh-printerov-mfu-plotterov/nabor-chernil-nrg-cpi2brn-cpi2brn/"/>
    <hyperlink ref="E864" r:id="rId_hyperlink_852" tooltip="https://alsi.kz/ru/catalog/kartridzhi-dlya-struynykh-printerov-mfu-plotterov/nabor-chernil-nrg-cpi2grn-cpi2grn/"/>
    <hyperlink ref="E865" r:id="rId_hyperlink_853" tooltip="https://alsi.kz/ru/catalog/kartridzhi-dlya-struynykh-printerov-mfu-plotterov/nabor-chernil-nrg-cpi2red-cpi2red/"/>
    <hyperlink ref="E866" r:id="rId_hyperlink_854" tooltip="https://alsi.kz/ru/catalog/kartridzhi-dlya-struynykh-printerov-mfu-plotterov/nabor-chernil-nrg-cpi2ylw-cpi2ylw/"/>
    <hyperlink ref="E867" r:id="rId_hyperlink_855" tooltip="https://alsi.kz/ru/catalog/kartridzhi-dlya-struynykh-printerov-mfu-plotterov/nabor-chernil-nrg-cpi6blk-cpi6blk/"/>
    <hyperlink ref="E868" r:id="rId_hyperlink_856" tooltip="https://alsi.kz/ru/catalog/kartridzhi-dlya-struynykh-printerov-mfu-plotterov/pechatayushchaya-golovka-hp-europe-c4800a-c4800a/"/>
    <hyperlink ref="E869" r:id="rId_hyperlink_857" tooltip="https://alsi.kz/ru/catalog/kartridzhi-dlya-struynykh-printerov-mfu-plotterov/pechatayushchaya-golovka-hp-europe-p2v25a-p2v25a/"/>
    <hyperlink ref="E870" r:id="rId_hyperlink_858" tooltip="https://alsi.kz/ru/catalog/kartridzhi-dlya-struynykh-printerov-mfu-plotterov/chernila-canon-ink-gi-40-c-3400c001/"/>
    <hyperlink ref="E871" r:id="rId_hyperlink_859" tooltip="https://alsi.kz/ru/catalog/kartridzhi-dlya-struynykh-printerov-mfu-plotterov/chernila-canon-ink-gi-40-m-3401c001/"/>
    <hyperlink ref="E872" r:id="rId_hyperlink_860" tooltip="https://alsi.kz/ru/catalog/kartridzhi-dlya-struynykh-printerov-mfu-plotterov/chernila-canon-ink-gi-40-y-3402c001/"/>
    <hyperlink ref="E873" r:id="rId_hyperlink_861" tooltip="https://alsi.kz/ru/catalog/kartridzhi-dlya-struynykh-printerov-mfu-plotterov/chernila-canon-ink-gi-490-bk-0663c001/"/>
    <hyperlink ref="E874" r:id="rId_hyperlink_862" tooltip="https://alsi.kz/ru/catalog/kartridzhi-dlya-struynykh-printerov-mfu-plotterov/chernila-canon-pfi-121-6267c001/"/>
    <hyperlink ref="E875" r:id="rId_hyperlink_863" tooltip="https://alsi.kz/ru/catalog/kartridzhi-dlya-struynykh-printerov-mfu-plotterov/chernila-canon-pfi-321-6269c001/"/>
    <hyperlink ref="E876" r:id="rId_hyperlink_864" tooltip="http://alsi.kz/ru/catalog/tonery/"/>
    <hyperlink ref="E877" r:id="rId_hyperlink_865" tooltip="https://alsi.kz/ru/catalog/tonery/kartridj-canon-toner-034-mg-9452b001aa/"/>
    <hyperlink ref="E878" r:id="rId_hyperlink_866" tooltip="https://alsi.kz/ru/catalog/tonery/toner-canon-c-exv-64-5753c002/"/>
    <hyperlink ref="E879" r:id="rId_hyperlink_867" tooltip="https://alsi.kz/ru/catalog/tonery/toner-canon-c-exv-64-5754c002/"/>
    <hyperlink ref="E880" r:id="rId_hyperlink_868" tooltip="https://alsi.kz/ru/catalog/tonery/toner-canon-c-exv-64-5755c002/"/>
    <hyperlink ref="E881" r:id="rId_hyperlink_869" tooltip="https://alsi.kz/ru/catalog/tonery/toner-canon-c-exv-64-5756c002/"/>
    <hyperlink ref="E882" r:id="rId_hyperlink_870" tooltip="https://alsi.kz/ru/catalog/tonery/toner-canon-c-exv22-c-exv22/"/>
    <hyperlink ref="E883" r:id="rId_hyperlink_871" tooltip="https://alsi.kz/ru/catalog/tonery/toner-canon-cexv28-2789b002/"/>
    <hyperlink ref="E884" r:id="rId_hyperlink_872" tooltip="https://alsi.kz/ru/catalog/tonery/toner-canon-cexv28-2793b002/"/>
    <hyperlink ref="E885" r:id="rId_hyperlink_873" tooltip="https://alsi.kz/ru/catalog/tonery/toner-canon-cexv28-2797b002/"/>
    <hyperlink ref="E886" r:id="rId_hyperlink_874" tooltip="https://alsi.kz/ru/catalog/tonery/toner-canon-cexv28-2801b002/"/>
    <hyperlink ref="E887" r:id="rId_hyperlink_875" tooltip="https://alsi.kz/ru/catalog/tonery/-canon-c-exv33/"/>
    <hyperlink ref="E888" r:id="rId_hyperlink_876" tooltip="https://alsi.kz/ru/catalog/tonery/toner-canon-c-exv54-bk-1394c002aa/"/>
    <hyperlink ref="E889" r:id="rId_hyperlink_877" tooltip="https://alsi.kz/ru/catalog/tonery/toner-canon-c-exv54-c-1395c002aa/"/>
    <hyperlink ref="E890" r:id="rId_hyperlink_878" tooltip="https://alsi.kz/ru/catalog/tonery/toner-canon-c-exv54-m-1396c002aa/"/>
    <hyperlink ref="E891" r:id="rId_hyperlink_879" tooltip="https://alsi.kz/ru/catalog/tonery/toner-canon-c-exv54-y-1397c002aa/"/>
    <hyperlink ref="E892" r:id="rId_hyperlink_880" tooltip="https://alsi.kz/ru/catalog/tonery/toner-canon-gp-215-gp-215-int/"/>
    <hyperlink ref="E893" r:id="rId_hyperlink_881" tooltip="https://alsi.kz/ru/catalog/tonery/toner-nashuatec-mpc3300-841140/"/>
    <hyperlink ref="E894" r:id="rId_hyperlink_882" tooltip="https://alsi.kz/ru/catalog/tonery/toner-xerox-006r01282-006r01282/"/>
    <hyperlink ref="E895" r:id="rId_hyperlink_883" tooltip="https://alsi.kz/ru/catalog/tonery/toner-xerox-006r01283-006r01283/"/>
    <hyperlink ref="E896" r:id="rId_hyperlink_884" tooltip="https://alsi.kz/ru/catalog/tonery/toner-kartridj-canon-c-exv-59-3760c002/"/>
    <hyperlink ref="E897" r:id="rId_hyperlink_885" tooltip="https://alsi.kz/ru/catalog/tonery/toner-kartridj-canon-crg-3026c002/"/>
    <hyperlink ref="E898" r:id="rId_hyperlink_886" tooltip="https://alsi.kz/ru/catalog/tonery/toner-kartridj-canon-imagepress-toner-t07-3644c001/"/>
    <hyperlink ref="E899" r:id="rId_hyperlink_887" tooltip="https://alsi.kz/ru/catalog/tonery/toner-kartridj-canon-t01-8066b001/"/>
    <hyperlink ref="E900" r:id="rId_hyperlink_888" tooltip="https://alsi.kz/ru/catalog/tonery/toner-kartridj-canon-t11-5146c001/"/>
    <hyperlink ref="E901" r:id="rId_hyperlink_889" tooltip="https://alsi.kz/ru/catalog/tonery/toner-kartridj-canon-t11-5147c001/"/>
    <hyperlink ref="E902" r:id="rId_hyperlink_890" tooltip="https://alsi.kz/ru/catalog/tonery/toner-kartridj-canon-t11-5148c001/"/>
    <hyperlink ref="E903" r:id="rId_hyperlink_891" tooltip="https://alsi.kz/ru/catalog/tonery/toner-kartridj-canon-t11-5149c001/"/>
    <hyperlink ref="E904" r:id="rId_hyperlink_892" tooltip="https://alsi.kz/ru/catalog/tonery/toner-kartridj-hp-europe-black-original-laserjet-w1470a/"/>
    <hyperlink ref="E906" r:id="rId_hyperlink_893" tooltip="http://alsi.kz/ru/catalog/antivirusy/"/>
    <hyperlink ref="E907" r:id="rId_hyperlink_894" tooltip="http://alsi.kz/ru/catalog/antivirus-kasperskogo/"/>
    <hyperlink ref="E908" r:id="rId_hyperlink_895" tooltip="https://alsi.kz/ru/catalog/antivirus-kasperskogo/antivirus-kaspersky-cloud-password-manager-kazakhstan-edition-12-mes-1-pk-bazovyy-esd-kl19560da/"/>
    <hyperlink ref="E909" r:id="rId_hyperlink_896" tooltip="https://alsi.kz/ru/catalog/antivirus-kasperskogo/kaspersky-endpoint-security-for-business---select-stan-and-caucasus-edition-25-49-node-1-year-educa/"/>
    <hyperlink ref="E910" r:id="rId_hyperlink_897" tooltip="https://alsi.kz/ru/catalog/antivirus-kasperskogo/antivirus-kaspersky-plus-kazakhstan-edition-12-mes-3-pk-bazovyy-esd-kl10420dcfs/"/>
    <hyperlink ref="E911" r:id="rId_hyperlink_898" tooltip="https://alsi.kz/ru/catalog/antivirus-kasperskogo/antivirus-kaspersky-plus-kazakhstan-edition-12-mes-5-pk-bazovyy-esd-kl10420defs/"/>
    <hyperlink ref="E912" r:id="rId_hyperlink_899" tooltip="https://alsi.kz/ru/catalog/antivirus-kasperskogo/antivirus-kaspersky-safe-kids-kazakhstan-edition-12-mes-1-pk-bazovyy-esd-kl19620dafs/"/>
    <hyperlink ref="E913" r:id="rId_hyperlink_900" tooltip="https://alsi.kz/ru/catalog/antivirus-kasperskogo/antivirus-kaspersky-secure-connection-kazakhstan-edition-12-mes-5-pk-bazovyy-esd-kl19870defs/"/>
    <hyperlink ref="E914" r:id="rId_hyperlink_901" tooltip="https://alsi.kz/ru/catalog/antivirus-kasperskogo/kaspersky-small-office-security-2-for-personal-computers-cis-and-baltic-edition-5-workstation-1-yea/"/>
    <hyperlink ref="E915" r:id="rId_hyperlink_902" tooltip="https://alsi.kz/ru/catalog/antivirus-kasperskogo/antivirus-kaspersky-standard-kazakhstan-edition-12-mes-3-pk-bazovyy-esd-kl10410dcfs/"/>
    <hyperlink ref="E916" r:id="rId_hyperlink_903" tooltip="https://alsi.kz/ru/catalog/antivirus-kasperskogo/antivirus-kaspersky-standard-kazakhstan-edition-12-mes-5-pk-bazovyy-esd-kl10410defs/"/>
    <hyperlink ref="E917" r:id="rId_hyperlink_904" tooltip="https://alsi.kz/ru/catalog/antivirus-kasperskogo/antivirus-kaspersky-plus-kazakhstan-edition-12-mes-3-pk-bazovyy-box-kl10420ucfs_box/"/>
    <hyperlink ref="E918" r:id="rId_hyperlink_905" tooltip="https://alsi.kz/ru/catalog/antivirus-kasperskogo/antivirus-kaspersky-plus-kazakhstan-edition-12-mes-5-pk-bazovyy-box-kl10420uefs_box/"/>
    <hyperlink ref="E919" r:id="rId_hyperlink_906" tooltip="https://alsi.kz/ru/catalog/antivirus-kasperskogo/antivirus-kaspersky-standard-kazakhstan-edition-12-mes-3-pk-bazovyy-box-kl10410ucfs_box/"/>
    <hyperlink ref="E920" r:id="rId_hyperlink_907" tooltip="https://alsi.kz/ru/catalog/antivirus-kasperskogo/antivirus-kaspersky-standard-kazakhstan-edition-12-mes-5-pk-bazovyy-box-kl10410uefs_box/"/>
    <hyperlink ref="E921" r:id="rId_hyperlink_908" tooltip="http://alsi.kz/ru/catalog/antivirus-drweb/"/>
    <hyperlink ref="E922" r:id="rId_hyperlink_909" tooltip="https://alsi.kz/ru/catalog/antivirus-drweb/dr-web-security-space-pro-na-12-mesyacev-na-2-pk-prodlenie-v-firmennom-konverte-bsw-w12-0002-2-/"/>
    <hyperlink ref="E923" r:id="rId_hyperlink_910" tooltip="http://alsi.kz/ru/catalog/prgrammnoe-obespechenie-microsoft-kgm/"/>
    <hyperlink ref="E924" r:id="rId_hyperlink_911" tooltip="http://alsi.kz/ru/catalog/operacionnye-sistemy-os/"/>
    <hyperlink ref="E925" r:id="rId_hyperlink_912" tooltip="https://alsi.kz/ru/catalog/operacionnye-sistemy-os/operacionnaya-sistema-windows11-home64-bit-multiyazychnaya-esd-kw9-00664/"/>
    <hyperlink ref="E926" r:id="rId_hyperlink_913" tooltip="https://alsi.kz/ru/catalog/operacionnye-sistemy-os/operacionnaya-sistema-windows11-pro64-bit-multiyazychnaya-esd-fqc-10572/"/>
    <hyperlink ref="E927" r:id="rId_hyperlink_914" tooltip="http://alsi.kz/ru/catalog/pakety-ofisnyh-programm/"/>
    <hyperlink ref="E928" r:id="rId_hyperlink_915" tooltip="https://alsi.kz/ru/catalog/pakety-ofisnyh-programm/pravo-na-ispolzovanie-mso365buspremretailalllngsubpkl1yronlnceeonlydwnldnr-klq-00217/"/>
    <hyperlink ref="E929" r:id="rId_hyperlink_916" tooltip="https://alsi.kz/ru/catalog/pakety-ofisnyh-programm/pravo-na-ispolzovanie-msoffice365home3264alllngsubpklic1yronlineceec2rnr-6gq-00084/"/>
    <hyperlink ref="E930" r:id="rId_hyperlink_917" tooltip="https://alsi.kz/ru/catalog/pakety-ofisnyh-programm/pravo-na-ispolzovanie-msoffice365personal3264alllngsubpklic1yronlineceec2rnr-qq2-00004/"/>
    <hyperlink ref="E931" r:id="rId_hyperlink_918" tooltip="https://alsi.kz/ru/catalog/pakety-ofisnyh-programm/ofisnoe-prilojenie-microsoftoffice-home-2024-all-lng-retail-online-centraleastern-euro-only-dwn-e/"/>
    <hyperlink ref="E932" r:id="rId_hyperlink_919" tooltip="https://alsi.kz/ru/catalog/pakety-ofisnyh-programm/ofisnoe-prilojenie-microsoftoffice-home-and-business-2024-all-lng-retail-online-ce-only-esd-ep2-06/"/>
    <hyperlink ref="E934" r:id="rId_hyperlink_920" tooltip="http://alsi.kz/ru/catalog/komponenty-sks/"/>
    <hyperlink ref="E935" r:id="rId_hyperlink_921" tooltip="http://alsi.kz/ru/catalog/kabelnye-kanaly-i-aksessuary/"/>
    <hyperlink ref="E936" r:id="rId_hyperlink_922" tooltip="https://alsi.kz/ru/catalog/kabelnye-kanaly-i-aksessuary/vneshniy-ugol-legrand-l10619-l10619/"/>
    <hyperlink ref="E937" r:id="rId_hyperlink_923" tooltip="https://alsi.kz/ru/catalog/kabelnye-kanaly-i-aksessuary/vnutrenniy-ugol-legrand-l10605-l10605/"/>
    <hyperlink ref="E938" r:id="rId_hyperlink_924" tooltip="https://alsi.kz/ru/catalog/kabelnye-kanaly-i-aksessuary/vnutrenniy-ugol-legrand-l638021-l638021/"/>
    <hyperlink ref="E939" r:id="rId_hyperlink_925" tooltip="https://alsi.kz/ru/catalog/kabelnye-kanaly-i-aksessuary/kabelnyy-kanal-sayanskiy-plastik-040001s-040001s/"/>
    <hyperlink ref="E940" r:id="rId_hyperlink_926" tooltip="https://alsi.kz/ru/catalog/kabelnye-kanaly-i-aksessuary/nakladka-na-soedinenii-kryshek-legrand-l638001-l638001/"/>
    <hyperlink ref="E941" r:id="rId_hyperlink_927" tooltip="https://alsi.kz/ru/catalog/kabelnye-kanaly-i-aksessuary/ploskiy-ugol-legrand-l32802-l32802/"/>
    <hyperlink ref="E942" r:id="rId_hyperlink_928" tooltip="https://alsi.kz/ru/catalog/kabelnye-kanaly-i-aksessuary/ploskiy-ugol-legrand-l638023-l638023/"/>
    <hyperlink ref="E943" r:id="rId_hyperlink_929" tooltip="https://alsi.kz/ru/catalog/kabelnye-kanaly-i-aksessuary/razdelitelnaya-peregorodka-iek-clp1f-050-2-clp1f-050-2/"/>
    <hyperlink ref="E944" r:id="rId_hyperlink_930" tooltip="https://alsi.kz/ru/catalog/kabelnye-kanaly-i-aksessuary/razdelitelnaya-peregorodka-legrand-l638008-l638008/"/>
    <hyperlink ref="E945" r:id="rId_hyperlink_931" tooltip="https://alsi.kz/ru/catalog/kabelnye-kanaly-i-aksessuary/podderjka-legrand-l80251-l80251/"/>
    <hyperlink ref="E946" r:id="rId_hyperlink_932" tooltip="https://alsi.kz/ru/catalog/kabelnye-kanaly-i-aksessuary/t-obraznyy-otvod-legrand-l10740/"/>
    <hyperlink ref="E947" r:id="rId_hyperlink_933" tooltip="https://alsi.kz/ru/catalog/kabelnye-kanaly-i-aksessuary/troynik-legrand-l638024-l638024/"/>
    <hyperlink ref="E948" r:id="rId_hyperlink_934" tooltip="http://alsi.kz/ru/catalog/montajnoe-oborudovanie/"/>
    <hyperlink ref="E949" r:id="rId_hyperlink_935" tooltip="https://alsi.kz/ru/catalog/montajnoe-oborudovanie/organayzer-dlya-kabelya-dellcable-cover-for-small-form-factorcsutomer-install-325-bdwy/"/>
    <hyperlink ref="E950" r:id="rId_hyperlink_936" tooltip="http://alsi.kz/ru/catalog/ustanovochnoe-elektrooborudovanie/"/>
    <hyperlink ref="E951" r:id="rId_hyperlink_937" tooltip="https://alsi.kz/ru/catalog/ustanovochnoe-elektrooborudovanie/elektricheskiy-razem-legrand-l77254-l77254/"/>
    <hyperlink ref="E952" r:id="rId_hyperlink_938" tooltip="http://alsi.kz/ru/catalog/produkciya-elektrika/"/>
    <hyperlink ref="E953" r:id="rId_hyperlink_939" tooltip="https://alsi.kz/ru/catalog/produkciya-elektrika/avtomaticheskiy-vyklyuchatel-schneider-electric-a9f89325-a9f89325/"/>
    <hyperlink ref="E954" r:id="rId_hyperlink_940" tooltip="https://alsi.kz/ru/catalog/produkciya-elektrika/avtomaticheskiy-vyklyuchatel-schneider-electric-a9f89332-a9f89332/"/>
    <hyperlink ref="E955" r:id="rId_hyperlink_941" tooltip="https://alsi.kz/ru/catalog/produkciya-elektrika/avtomaticheskiy-vyklyuchatel-schneider-electric-se-a9f89132-se-a9f89132/"/>
    <hyperlink ref="E956" r:id="rId_hyperlink_942" tooltip="https://alsi.kz/ru/catalog/produkciya-elektrika/distributivnyy-blok-legrand-l601237-l601237/"/>
    <hyperlink ref="E957" r:id="rId_hyperlink_943" tooltip="https://alsi.kz/ru/catalog/produkciya-elektrika/kabel-samarakabelpvs-31515-mm2-mm-pvs-315/"/>
    <hyperlink ref="E958" r:id="rId_hyperlink_944" tooltip="https://alsi.kz/ru/catalog/produkciya-elektrika/korobka-dkc-ksc-11-303-ksn-11-303/"/>
    <hyperlink ref="E959" r:id="rId_hyperlink_945" tooltip="http://alsi.kz/ru/catalog/telefony-i-faksy/"/>
    <hyperlink ref="E960" r:id="rId_hyperlink_946" tooltip="http://alsi.kz/ru/catalog/provodnye-telefony/"/>
    <hyperlink ref="E961" r:id="rId_hyperlink_947" tooltip="https://alsi.kz/ru/catalog/provodnye-telefony/retro-telefon-american-column-phone--1920a-1920a/"/>
    <hyperlink ref="E962" r:id="rId_hyperlink_948" tooltip="https://alsi.kz/ru/catalog/provodnye-telefony/retro-telefon-deluxe-wooden-wall-phone--1907aw-1907aw/"/>
    <hyperlink ref="E963" r:id="rId_hyperlink_949" tooltip="https://alsi.kz/ru/catalog/provodnye-telefony/retro-telefon-franch-wooden-desk-phone--1920f-1920f/"/>
    <hyperlink ref="E964" r:id="rId_hyperlink_950" tooltip="https://alsi.kz/ru/catalog/provodnye-telefony/retro-telefon-the-bernita-phone--1904g-1904g/"/>
    <hyperlink ref="E965" r:id="rId_hyperlink_951" tooltip="https://alsi.kz/ru/catalog/provodnye-telefony/retro-telefon-the-german-eagle-1899g-1899g/"/>
    <hyperlink ref="E966" r:id="rId_hyperlink_952" tooltip="https://alsi.kz/ru/catalog/provodnye-telefony/retro-telefon-the-jubilee-phone-1901-1901e/"/>
    <hyperlink ref="E967" r:id="rId_hyperlink_953" tooltip="https://alsi.kz/ru/catalog/provodnye-telefony/-panasonic-kx-t2365/"/>
    <hyperlink ref="E968" r:id="rId_hyperlink_954" tooltip="http://alsi.kz/ru/catalog/platy-i-dopolnitelnye-ustroystva/"/>
    <hyperlink ref="E969" r:id="rId_hyperlink_955" tooltip="https://alsi.kz/ru/catalog/platy-i-dopolnitelnye-ustroystva/plata-panasonic-kx-tda3173-kx-tda3173/"/>
    <hyperlink ref="E970" r:id="rId_hyperlink_956" tooltip="https://alsi.kz/ru/catalog/platy-i-dopolnitelnye-ustroystva/plata-rasshireniya-panasonic-kx-tda-0173-kx-tda-0173/"/>
    <hyperlink ref="E971" r:id="rId_hyperlink_957" tooltip="https://alsi.kz/ru/catalog/platy-i-dopolnitelnye-ustroystva/plata-rasshireniya-panasonic-kx-te82483x-kx-te82483x/"/>
    <hyperlink ref="E972" r:id="rId_hyperlink_958" tooltip="http://alsi.kz/ru/catalog/sistemnye-telefony-i-konsoli/"/>
    <hyperlink ref="E973" r:id="rId_hyperlink_959" tooltip="https://alsi.kz/ru/catalog/sistemnye-telefony-i-konsoli/ip--telefon-cisco-cp-8851-k9-cp-8851-k9/"/>
    <hyperlink ref="E974" r:id="rId_hyperlink_960" tooltip="https://alsi.kz/ru/catalog/sistemnye-telefony-i-konsoli/telefon-poly-ccx-505-business-media-phone-for-microsoft-teams-and-poe-enabled-82z79aa/"/>
    <hyperlink ref="E975" r:id="rId_hyperlink_961" tooltip="http://alsi.kz/ru/catalog/sotovaya-telefoniya/"/>
    <hyperlink ref="E976" r:id="rId_hyperlink_962" tooltip="http://alsi.kz/ru/catalog/aksessuary-k-sotovym-telefonam/"/>
    <hyperlink ref="E977" r:id="rId_hyperlink_963" tooltip="https://alsi.kz/ru/catalog/aksessuary-k-sotovym-telefonam/vneshniy-akkumulyator-dell-targus-100w-usb-c-portable-power-bank-451-bdjd/"/>
    <hyperlink ref="E978" r:id="rId_hyperlink_964" tooltip="https://alsi.kz/ru/catalog/aksessuary-k-sotovym-telefonam/vneshniy-akkumulyator-dell-targus-140w-usb-c-portable-power-bank-451-bdjg/"/>
    <hyperlink ref="E979" r:id="rId_hyperlink_965" tooltip="https://alsi.kz/ru/catalog/aksessuary-k-sotovym-telefonam/zashchitnoe-steklo-steklo-dlya-iphone-13-glass13/"/>
    <hyperlink ref="E980" r:id="rId_hyperlink_966" tooltip="https://alsi.kz/ru/catalog/aksessuary-k-sotovym-telefonam/chehol-df-sbattery-02-black-3200ma-sbattery-02bl/"/>
    <hyperlink ref="E981" r:id="rId_hyperlink_967" tooltip="http://alsi.kz/ru/catalog/drony-i-aksessuary/"/>
    <hyperlink ref="E982" r:id="rId_hyperlink_968" tooltip="http://alsi.kz/ru/catalog/aksessuary/"/>
    <hyperlink ref="E983" r:id="rId_hyperlink_969" tooltip="https://alsi.kz/ru/catalog/aksessuary/distancionnoe-upravlenie-dji-gl300k-gl300k/"/>
    <hyperlink ref="E984" r:id="rId_hyperlink_970" tooltip="http://alsi.kz/ru/catalog/gps/"/>
    <hyperlink ref="E985" r:id="rId_hyperlink_971" tooltip="http://alsi.kz/ru/catalog/gps-trekery/"/>
    <hyperlink ref="E986" r:id="rId_hyperlink_972" tooltip="https://alsi.kz/ru/catalog/gps-trekery/gps-navigator-garminmontana-700-010-02133-01/"/>
    <hyperlink ref="E988" r:id="rId_hyperlink_973" tooltip="http://alsi.kz/ru/catalog/radiostancii/"/>
    <hyperlink ref="E989" r:id="rId_hyperlink_974" tooltip="http://alsi.kz/ru/catalog/avtomobilnye-radiostancii-6y7/"/>
    <hyperlink ref="E990" r:id="rId_hyperlink_975" tooltip="https://alsi.kz/ru/catalog/avtomobilnye-radiostancii-6y7/raciya-icom-ic-f6013h-400-470mgc-8-kan-50-vt-bez-displeya-85338/"/>
    <hyperlink ref="E991" r:id="rId_hyperlink_976" tooltip="https://alsi.kz/ru/catalog/avtomobilnye-radiostancii-6y7/raciya-hytera-hm655-400-470mgc-512-kan-45vt-bez-gps-dmr-tier-ii-analogue-roaming-86009/"/>
    <hyperlink ref="E992" r:id="rId_hyperlink_977" tooltip="https://alsi.kz/ru/catalog/avtomobilnye-radiostancii-6y7/raciya-hytera-hm685-400-470mgc-512-kan-45vt-bez-gps-dmr-tier-ii-analogue-roaming-displey-mik/"/>
    <hyperlink ref="E993" r:id="rId_hyperlink_978" tooltip="https://alsi.kz/ru/catalog/avtomobilnye-radiostancii-6y7/raciya-hytera-hm685-400-470mgc-512-kan-25vt-bez-gps-dmr-tier-ii-analogue-roaming-displey-mik/"/>
    <hyperlink ref="E994" r:id="rId_hyperlink_979" tooltip="https://alsi.kz/ru/catalog/avtomobilnye-radiostancii-6y7/radiostanciya-hytera-md-615-84324/"/>
    <hyperlink ref="E995" r:id="rId_hyperlink_980" tooltip="https://alsi.kz/ru/catalog/avtomobilnye-radiostancii-6y7/radiostanciya-hytera-md-785-79806/"/>
    <hyperlink ref="E996" r:id="rId_hyperlink_981" tooltip="https://alsi.kz/ru/catalog/avtomobilnye-radiostancii-6y7/radiostanciya-hytera-md-785gh-84520/"/>
    <hyperlink ref="E997" r:id="rId_hyperlink_982" tooltip="https://alsi.kz/ru/catalog/avtomobilnye-radiostancii-6y7/raciya-icom-ic-f5013h-136-174mgc-8-kan-50-vt-bez-displeya-79908/"/>
    <hyperlink ref="E998" r:id="rId_hyperlink_983" tooltip="https://alsi.kz/ru/catalog/avtomobilnye-radiostancii-6y7/raciya-icom-ic-f5026-146-174mgc-128-kan-25-vt-79911/"/>
    <hyperlink ref="E999" r:id="rId_hyperlink_984" tooltip="https://alsi.kz/ru/catalog/avtomobilnye-radiostancii-6y7/raciya-icom-ic-f6013h-400-470mgc-8-kan-50-vt-bez-displeya-79909/"/>
    <hyperlink ref="E1000" r:id="rId_hyperlink_985" tooltip="https://alsi.kz/ru/catalog/avtomobilnye-radiostancii-6y7/raciya-motorola-dm1400-136-174mgc-45vt-16kan-analogovaya-81856/"/>
    <hyperlink ref="E1001" r:id="rId_hyperlink_986" tooltip="https://alsi.kz/ru/catalog/avtomobilnye-radiostancii-6y7/raciya-motorola-dm1400-403-470mgc-25vt-16kan-analogovaya-81857/"/>
    <hyperlink ref="E1002" r:id="rId_hyperlink_987" tooltip="https://alsi.kz/ru/catalog/avtomobilnye-radiostancii-6y7/raciya-motorola-dm2600-403-470mgc-40vt-256-kan-cifroanalogovaya-83979/"/>
    <hyperlink ref="E1003" r:id="rId_hyperlink_988" tooltip="https://alsi.kz/ru/catalog/avtomobilnye-radiostancii-6y7/raciya-motorola-dm3400-136-174mgc-25-45vt-32kan-63773/"/>
    <hyperlink ref="E1004" r:id="rId_hyperlink_989" tooltip="http://alsi.kz/ru/catalog/nosimye-radiostancii-xkb/"/>
    <hyperlink ref="E1005" r:id="rId_hyperlink_990" tooltip="https://alsi.kz/ru/catalog/nosimye-radiostancii-xkb/radiostanciya-hytera-pd-415-82675/"/>
    <hyperlink ref="E1006" r:id="rId_hyperlink_991" tooltip="https://alsi.kz/ru/catalog/nosimye-radiostancii-xkb/raciya-fdc-fd-850-plus-400-470-mgc-82409/"/>
    <hyperlink ref="E1007" r:id="rId_hyperlink_992" tooltip="https://alsi.kz/ru/catalog/nosimye-radiostancii-xkb/raciya-hyt-tc-508-146-174-mgc-16kan-5vt-li-ion-1650-mach-zu-86420/"/>
    <hyperlink ref="E1008" r:id="rId_hyperlink_993" tooltip="https://alsi.kz/ru/catalog/nosimye-radiostancii-xkb/raciya-hyt-tc-518-136-174-mgc-16-kan-5vt-li-ion-1300-mach-antenna-146-174-mgc-uskorennoe-zu-/"/>
    <hyperlink ref="E1009" r:id="rId_hyperlink_994" tooltip="https://alsi.kz/ru/catalog/nosimye-radiostancii-xkb/raciya-hyt-tc-610-420-450mgc-ip66-16-kan-5vt-li-ion-1200mach-individualnoe-uskorennoe-zu-6740/"/>
    <hyperlink ref="E1010" r:id="rId_hyperlink_995" tooltip="https://alsi.kz/ru/catalog/nosimye-radiostancii-xkb/raciya-hytera-ap515-136-174mgc-32kan-5vt-bp4010-li-pol-4000-mach-antenna-146-174mgc-usb-adap/"/>
    <hyperlink ref="E1011" r:id="rId_hyperlink_996" tooltip="https://alsi.kz/ru/catalog/nosimye-radiostancii-xkb/raciya-hytera-ap515-400-470mgc-32kan-4vt-bp4010-li-pol-4000-mach-antenna-400-470mgc-usb-adap/"/>
    <hyperlink ref="E1012" r:id="rId_hyperlink_997" tooltip="https://alsi.kz/ru/catalog/nosimye-radiostancii-xkb/raciya-hytera-bd-505-146-174mgc-48kan-5vt-dmr-tier-iianalogue-83128/"/>
    <hyperlink ref="E1013" r:id="rId_hyperlink_998" tooltip="https://alsi.kz/ru/catalog/nosimye-radiostancii-xkb/raciya-hytera-bd-505-400-470mgc-48kan-4vt-dmr-tier-iianalogue-83127/"/>
    <hyperlink ref="E1014" r:id="rId_hyperlink_999" tooltip="https://alsi.kz/ru/catalog/nosimye-radiostancii-xkb/raciya-hytera-bd-505-400-470mgc-48kan-4vt-dmr-tier-iianalogue-bl2018-li-ion-2000mach-zu-865/"/>
    <hyperlink ref="E1015" r:id="rId_hyperlink_1000" tooltip="https://alsi.kz/ru/catalog/nosimye-radiostancii-xkb/raciya-hytera-bd-615-136-174mgc-ip66-48kan-5vt-dmr-tier-iianalogue-li-ion-1500-mach-antenna-1/"/>
    <hyperlink ref="E1016" r:id="rId_hyperlink_1001" tooltip="https://alsi.kz/ru/catalog/nosimye-radiostancii-xkb/raciya-hytera-bd-615-400-470mgc-ip66-48kan-4vt-dmr-tier-iianalogue-85327/"/>
    <hyperlink ref="E1017" r:id="rId_hyperlink_1002" tooltip="https://alsi.kz/ru/catalog/nosimye-radiostancii-xkb/raciya-hytera-bp515-136-174mgc-256kan-5vt-dmr-tier-iianalogue-bl1507-li-ion-1500-mach-antenna/"/>
    <hyperlink ref="E1018" r:id="rId_hyperlink_1003" tooltip="https://alsi.kz/ru/catalog/nosimye-radiostancii-xkb/raciya-hytera-bp515-400-470mgc-256kan-4vt-dmr-tier-iianalogue-bl1507-li-ion-1500-mach-antenna/"/>
    <hyperlink ref="E1019" r:id="rId_hyperlink_1004" tooltip="https://alsi.kz/ru/catalog/nosimye-radiostancii-xkb/raciya-hytera-pd-505-400-470mgc-256kan-4vt-dmr-tier-iianalogue-81674/"/>
    <hyperlink ref="E1020" r:id="rId_hyperlink_1005" tooltip="https://alsi.kz/ru/catalog/nosimye-radiostancii-xkb/raciya-icom-ic-a14-118-136mgc-200kan-5vt-bp-232h-li-ion-2250-mach-61077/"/>
    <hyperlink ref="E1021" r:id="rId_hyperlink_1006" tooltip="https://alsi.kz/ru/catalog/nosimye-radiostancii-xkb/raciya-icom-ic-f3003-146-174mgc-16kan-5vt-bp-298-li-ion-2250-mach-79906/"/>
    <hyperlink ref="E1022" r:id="rId_hyperlink_1007" tooltip="https://alsi.kz/ru/catalog/nosimye-radiostancii-xkb/raciya-icom-ic-f3036s-146-174mgc-128kan-5vt-bp-232wp-li-ion-2250mach-bez-zu-81006/"/>
    <hyperlink ref="E1023" r:id="rId_hyperlink_1008" tooltip="https://alsi.kz/ru/catalog/nosimye-radiostancii-xkb/raciya-icom-ic-f4003-400-470mgc-16kan-5vt-bp-298-li-ion-2250-mach-79907/"/>
    <hyperlink ref="E1024" r:id="rId_hyperlink_1009" tooltip="https://alsi.kz/ru/catalog/nosimye-radiostancii-xkb/radiostanciya-kenwood-tk-3107-406-430450-470-mgc-16906/"/>
    <hyperlink ref="E1025" r:id="rId_hyperlink_1010" tooltip="https://alsi.kz/ru/catalog/nosimye-radiostancii-xkb/radiostanciya-motorola-dp3401-403-470mgc-61420/"/>
    <hyperlink ref="E1026" r:id="rId_hyperlink_1011" tooltip="https://alsi.kz/ru/catalog/nosimye-radiostancii-xkb/radiostanciya-motorola-mth800-380-430mgc-45644/"/>
    <hyperlink ref="E1027" r:id="rId_hyperlink_1012" tooltip="https://alsi.kz/ru/catalog/nosimye-radiostancii-xkb/radiostanciya-motorola-p180-435-480mgc-69019/"/>
    <hyperlink ref="E1028" r:id="rId_hyperlink_1013" tooltip="https://alsi.kz/ru/catalog/nosimye-radiostancii-xkb/radiostanciya-vertex-standard-vz-9-g6-1-403-470mgc-81426/"/>
    <hyperlink ref="E1029" r:id="rId_hyperlink_1014" tooltip="http://alsi.kz/ru/catalog/dopolnitelnoe-oborudovanie-dlya-radiostanciy-95w/"/>
    <hyperlink ref="E1030" r:id="rId_hyperlink_1015" tooltip="http://alsi.kz/ru/catalog/akkumulyatory/"/>
    <hyperlink ref="E1031" r:id="rId_hyperlink_1016" tooltip="https://alsi.kz/ru/catalog/akkumulyatory/akkumulyator-bp-232-li-ion-74v-20-ah-bu-81451-p4u/"/>
    <hyperlink ref="E1032" r:id="rId_hyperlink_1017" tooltip="https://alsi.kz/ru/catalog/akkumulyatory/akkumulyator-fdc-fdb-25-li-ion-74v-35ah-dlya-rst-fd-850-82412-d2u/"/>
    <hyperlink ref="E1033" r:id="rId_hyperlink_1018" tooltip="https://alsi.kz/ru/catalog/akkumulyatory/akkumulyator-hyt-bh1104-ni-mh-6v-11ah-dlya-rst-tc-500-46777/"/>
    <hyperlink ref="E1034" r:id="rId_hyperlink_1019" tooltip="https://alsi.kz/ru/catalog/akkumulyatory/akkumulyator-hyt-bh-1801-ni-mh-72v-18ah-dlya-rst-tc-700-52200/"/>
    <hyperlink ref="E1035" r:id="rId_hyperlink_1020" tooltip="https://alsi.kz/ru/catalog/akkumulyatory/akkumulyator-hyt-bl-1715-li-ion-37v-17ah-dlya-rst-tc-320-72187/"/>
    <hyperlink ref="E1036" r:id="rId_hyperlink_1021" tooltip="https://alsi.kz/ru/catalog/akkumulyatory/akkumulyator-hyt-bl-1719-li-ion-74v-165ah-dlya-rst-tc-508518-80038/"/>
    <hyperlink ref="E1037" r:id="rId_hyperlink_1022" tooltip="https://alsi.kz/ru/catalog/akkumulyatory/akkumulyator-hytera-bl-1504-li-ion-72v---15-ah-dlya-raciy-pd4xxpd5xxpd6xx-82940/"/>
    <hyperlink ref="E1038" r:id="rId_hyperlink_1023" tooltip="https://alsi.kz/ru/catalog/akkumulyatory/akkumulyator-icom-bp-209-ni-cd-72v-11-ah-dlya-raciy-ic-f11f2f3gtgsf4gtgs-34805/"/>
    <hyperlink ref="E1039" r:id="rId_hyperlink_1024" tooltip="https://alsi.kz/ru/catalog/akkumulyatory/akkumulyator-icom-bp-264-ni-mh-72v-14ah-dlya-raciy-ic-f300130034001-81003/"/>
    <hyperlink ref="E1040" r:id="rId_hyperlink_1025" tooltip="https://alsi.kz/ru/catalog/akkumulyatory/akkumulyator-icom-bp-265-li-ion-74v-19ah-dlya-ic-f3001f4001f3003-81004-4q1/"/>
    <hyperlink ref="E1041" r:id="rId_hyperlink_1026" tooltip="https://alsi.kz/ru/catalog/akkumulyatory/akkumulyator-icom-bp-298-li-ion-74v--225ah-dlya-raciy-ic-f3003f4003-85457/"/>
    <hyperlink ref="E1042" r:id="rId_hyperlink_1027" tooltip="https://alsi.kz/ru/catalog/akkumulyatory/akkumulyator-motorola-hknn4013a-li-ion-37v-18ah-dlya-raciy-sl4000-82789/"/>
    <hyperlink ref="E1043" r:id="rId_hyperlink_1028" tooltip="http://alsi.kz/ru/catalog/zaryadnye-ustroystva/"/>
    <hyperlink ref="E1044" r:id="rId_hyperlink_1029" tooltip="https://alsi.kz/ru/catalog/zaryadnye-ustroystva/zaryadnoe-ust-vo-ksc-24a-dlya-kenwood-tk-21073107270g370g-uskorennoe-38017-zkp/"/>
    <hyperlink ref="E1045" r:id="rId_hyperlink_1030" tooltip="https://alsi.kz/ru/catalog/zaryadnye-ustroystva/zaryadnoe-ustroystvo-ems-30l-dlya-li-ion-akkumulyatorov-gp1361280-uskorennoe-42465/"/>
    <hyperlink ref="E1046" r:id="rId_hyperlink_1031" tooltip="https://alsi.kz/ru/catalog/zaryadnye-ustroystva/zaryadnoe-ustroystvo-motorola-mdpmtn4049a-dlya-r020r030-uskorennoe-28525/"/>
    <hyperlink ref="E1047" r:id="rId_hyperlink_1032" tooltip="https://alsi.kz/ru/catalog/zaryadnye-ustroystva/zaryadnoe-ustroystvo-ntn7160-dlya-motorola-gp9001200mtx838-10-chasov-7058/"/>
    <hyperlink ref="E1048" r:id="rId_hyperlink_1033" tooltip="http://alsi.kz/ru/catalog/garnitura-uck/"/>
    <hyperlink ref="E1049" r:id="rId_hyperlink_1034" tooltip="https://alsi.kz/ru/catalog/garnitura-uck/adapter-besprovodnoy-hytera-ada-01-dlya-md-655785-82643-q8m/"/>
    <hyperlink ref="E1050" r:id="rId_hyperlink_1035" tooltip="https://alsi.kz/ru/catalog/garnitura-uck/garnitura-hs-14k-s-peredachey-zvuka-cherez-ushnuyu-kost-i-vynosnoy-knopkoy-ptt-dlya-rst-kenwood-tc-268/"/>
    <hyperlink ref="E1051" r:id="rId_hyperlink_1036" tooltip="https://alsi.kz/ru/catalog/garnitura-uck/garnitura-hs-16m-golovnaya-s-tangentoy-rtt-dlya-gp644688-46668-e9c/"/>
    <hyperlink ref="E1052" r:id="rId_hyperlink_1037" tooltip="https://alsi.kz/ru/catalog/garnitura-uck/garnitura-hs-5m-s-mikrofonom-na-gibkoy-shtange-dlya-gp300-p040080-cp140160180-42914-l02/"/>
    <hyperlink ref="E1053" r:id="rId_hyperlink_1038" tooltip="https://alsi.kz/ru/catalog/garnitura-uck/garnitura-hs-5t-s-mikrofonom-na-gibkoy-shtange-dlya-t-serii-tc-1688-35466-5qj/"/>
    <hyperlink ref="E1054" r:id="rId_hyperlink_1039" tooltip="https://alsi.kz/ru/catalog/garnitura-uck/garnitura-hytera-ehn12-s-mikrofonom-na-gibkoy-shtange-dlya-pd-605-82321-04y/"/>
    <hyperlink ref="E1055" r:id="rId_hyperlink_1040" tooltip="https://alsi.kz/ru/catalog/garnitura-uck/garnitura-hytera-ehn15-s-mikrofonom-na-gibkoy-shtange-dlya-pd-705785-82233-dvf/"/>
    <hyperlink ref="E1056" r:id="rId_hyperlink_1041" tooltip="https://alsi.kz/ru/catalog/garnitura-uck/garnitura-rston-pod-shlem-rs-hb601-dlya-sepura-stp8000stp9000-81872-mj1/"/>
    <hyperlink ref="E1057" r:id="rId_hyperlink_1042" tooltip="https://alsi.kz/ru/catalog/garnitura-uck/garnitura-skrytogo-nosheniya-eam08-s-knopkoy-rtt-v-ruke-dlya-gp300cp140tc-500-63377-h36/"/>
    <hyperlink ref="E1058" r:id="rId_hyperlink_1043" tooltip="https://alsi.kz/ru/catalog/garnitura-uck/garnitura-skrytogo-nosheniya-ean09-s-knopkoy-rtt-v-ruke-dlya-gp340640680-63379-29i/"/>
    <hyperlink ref="E1059" r:id="rId_hyperlink_1044" tooltip="https://alsi.kz/ru/catalog/garnitura-uck/garnitura-skrytonosimaya-3-h-provodnaya-ean06-s-podvesnym-mikrofonom-i-rtt-v-ruke-dlya-gp344644688-6-93d/"/>
    <hyperlink ref="E1060" r:id="rId_hyperlink_1045" tooltip="https://alsi.kz/ru/catalog/garnitura-uck/nasadka-silikonovaya-em0003-dlya-skrytonosimyh-garnitur-58971-n8p/"/>
    <hyperlink ref="E1061" r:id="rId_hyperlink_1046" tooltip="http://alsi.kz/ru/catalog/mikrofony/"/>
    <hyperlink ref="E1062" r:id="rId_hyperlink_1047" tooltip="https://alsi.kz/ru/catalog/mikrofony/garnitura-hs-5k-s-mikrofonom-na-gibkoy-shtange-dlya-rst-kenwood-tc-268-34801/"/>
    <hyperlink ref="E1063" r:id="rId_hyperlink_1048" tooltip="https://alsi.kz/ru/catalog/mikrofony/mikrofon-motorola-pmmn4097c-s-bluetooth-dlya-dm4400440146004601-1043/"/>
    <hyperlink ref="E1064" r:id="rId_hyperlink_1049" tooltip="https://alsi.kz/ru/catalog/mikrofony/mikrofon-vynosnoy-mp16-sp3-ip54-dlya-sepura-stp8000stp9000-82095-xpt/"/>
    <hyperlink ref="E1065" r:id="rId_hyperlink_1050" tooltip="https://alsi.kz/ru/catalog/mikrofony/mikrofon-vynosnoy-mp21-sp3-dlya-sepura-stp8000stp9000-82093-ruu/"/>
    <hyperlink ref="E1066" r:id="rId_hyperlink_1051" tooltip="https://alsi.kz/ru/catalog/mikrofony/mikrofon-vynosnoy-mp22-sp3-ipx6-dlya-sepura-stp8000stp9000-82094-hz1/"/>
    <hyperlink ref="E1067" r:id="rId_hyperlink_1052" tooltip="https://alsi.kz/ru/catalog/mikrofony/mikrofon-vynosnoy-mp68-sp3-ipx7-dlya-sepura-stp8000stp9000-82096-fty/"/>
    <hyperlink ref="E1068" r:id="rId_hyperlink_1053" tooltip="https://alsi.kz/ru/catalog/mikrofony/mikrofon-nastolnyy-hytera-dm01u1-dws-rs-73327/"/>
    <hyperlink ref="E1069" r:id="rId_hyperlink_1054" tooltip="https://alsi.kz/ru/catalog/mikrofony/mikrofon-nastolnyy-sm10r1-52890-jvz/"/>
    <hyperlink ref="E1070" r:id="rId_hyperlink_1055" tooltip="https://alsi.kz/ru/catalog/mikrofony/mikrofon-ruchnoy-icom-hm-152-dlya-mobilnyh-rst-22733/"/>
    <hyperlink ref="E1071" r:id="rId_hyperlink_1056" tooltip="https://alsi.kz/ru/catalog/mikrofony/mikrofon-ruchnoy-icom-hm-240-dlya-rst-ic-a16e-84796/"/>
    <hyperlink ref="E1072" r:id="rId_hyperlink_1057" tooltip="https://alsi.kz/ru/catalog/mikrofony/mikrofon-dinamik-motororla-rln6544a-besprovodnoy-s-akkumulyatorom-i-krepleniem-dlya-rst-dpdm4001-6-9x9/"/>
    <hyperlink ref="E1073" r:id="rId_hyperlink_1058" tooltip="https://alsi.kz/ru/catalog/mikrofony/mikrofon-dinamik-vynosnoy-icom-hm-131l-dlya-portativnoy-rst-82443-wm6/"/>
    <hyperlink ref="E1074" r:id="rId_hyperlink_1059" tooltip="http://alsi.kz/ru/catalog/chehly-i-skoby/"/>
    <hyperlink ref="E1075" r:id="rId_hyperlink_1060" tooltip="https://alsi.kz/ru/catalog/chehly-i-skoby/derjatel-tdn9327-dlya-portativnoy-rst-7992-zpr/"/>
    <hyperlink ref="E1076" r:id="rId_hyperlink_1061" tooltip="http://alsi.kz/ru/catalog/antenny/"/>
    <hyperlink ref="E1077" r:id="rId_hyperlink_1062" tooltip="http://alsi.kz/ru/catalog/napravlennye-stacionarnye-antenny-p9i/"/>
    <hyperlink ref="E1078" r:id="rId_hyperlink_1063" tooltip="https://alsi.kz/ru/catalog/napravlennye-stacionarnye-antenny-p9i/antenna-vsenapravlennaya-kathrein-737299-406-430mhz-2dbi-50w-40cm-kabel-1m-83248/"/>
    <hyperlink ref="E1079" r:id="rId_hyperlink_1064" tooltip="https://alsi.kz/ru/catalog/napravlennye-stacionarnye-antenny-p9i/antenna-stacionarnaya-diamond-bc200-430-490mgc-65db-200vt-50-om-83275/"/>
    <hyperlink ref="E1080" r:id="rId_hyperlink_1065" tooltip="https://alsi.kz/ru/catalog/napravlennye-stacionarnye-antenny-p9i/antenna-stacionarnaya-diamond-bc200l-370-430mgc-55db-200vt-50-om-83276/"/>
    <hyperlink ref="E1081" r:id="rId_hyperlink_1066" tooltip="https://alsi.kz/ru/catalog/napravlennye-stacionarnye-antenny-p9i/antenna-stacionarnaya-kenbotong-tqj-400e-424-440-mgc-85-dbi-100-vt-50-om-ksv-ne-huje-15-82256-mt5/"/>
    <hyperlink ref="E1082" r:id="rId_hyperlink_1067" tooltip="https://alsi.kz/ru/catalog/napravlennye-stacionarnye-antenny-p9i/antenna-stacionarnaya-kenbotong-tqj-400e-440-456-mgc-85-dbi-100-vt-50-om-ksv-ne-huje-15-82257-vqa/"/>
    <hyperlink ref="E1083" r:id="rId_hyperlink_1068" tooltip="https://alsi.kz/ru/catalog/napravlennye-stacionarnye-antenny-p9i/antenna-stacionarnaya-tqj-400e-408mhz-85dbi-84995/"/>
    <hyperlink ref="E1084" r:id="rId_hyperlink_1069" tooltip="https://alsi.kz/ru/catalog/napravlennye-stacionarnye-antenny-p9i/antenna-stacionarnaya-tqj-400e-416mhz-85dbi-84996/"/>
    <hyperlink ref="E1085" r:id="rId_hyperlink_1070" tooltip="https://alsi.kz/ru/catalog/napravlennye-stacionarnye-antenny-p9i/antenna-stacionarnaya-tqj-400e-432mhz-85dbi-84997/"/>
    <hyperlink ref="E1086" r:id="rId_hyperlink_1071" tooltip="https://alsi.kz/ru/catalog/napravlennye-stacionarnye-antenny-p9i/antenna-stacionarnaya-tqj-400e-440mhz-85dbi-84998/"/>
    <hyperlink ref="E1087" r:id="rId_hyperlink_1072" tooltip="https://alsi.kz/ru/catalog/napravlennye-stacionarnye-antenny-p9i/antenna-stacionarnaya-tqj-400e-448mhz-85dbi-84999/"/>
    <hyperlink ref="E1088" r:id="rId_hyperlink_1073" tooltip="https://alsi.kz/ru/catalog/napravlennye-stacionarnye-antenny-p9i/antenna-stacionarnaya-tqj-400e-456mhz-85dbi-85000/"/>
    <hyperlink ref="E1089" r:id="rId_hyperlink_1074" tooltip="https://alsi.kz/ru/catalog/napravlennye-stacionarnye-antenny-p9i/antenna-stacionarnaya-tqj-400e-464mhz-85dbi-85001/"/>
    <hyperlink ref="E1090" r:id="rId_hyperlink_1075" tooltip="http://alsi.kz/ru/catalog/portativnye-antenny-zuz/"/>
    <hyperlink ref="E1091" r:id="rId_hyperlink_1076" tooltip="https://alsi.kz/ru/catalog/portativnye-antenny-zuz/antenna-portativnaya-hyt-450-470mgc-dlya-rst-tc-320-67412/"/>
    <hyperlink ref="E1092" r:id="rId_hyperlink_1077" tooltip="http://alsi.kz/ru/catalog/avtomobilnye-antenny-s8t/"/>
    <hyperlink ref="E1093" r:id="rId_hyperlink_1078" tooltip="https://alsi.kz/ru/catalog/avtomobilnye-antenny-s8t/antenna-avtomobilnaya-2j6507bg-380-400mgc-gpsglonass-vreznaya-s-kabelem-83628/"/>
    <hyperlink ref="E1094" r:id="rId_hyperlink_1079" tooltip="https://alsi.kz/ru/catalog/avtomobilnye-antenny-s8t/antenna-avtomobilnaya-2j6507bg-450-470mgc-gpsglonass-vreznaya-s-kabelem-83629/"/>
    <hyperlink ref="E1095" r:id="rId_hyperlink_1080" tooltip="https://alsi.kz/ru/catalog/avtomobilnye-antenny-s8t/antenna-avtomobilnaya-2j857bg-380-430mgc-gpsglonass-vreznaya-s-kabelem-83626/"/>
    <hyperlink ref="E1096" r:id="rId_hyperlink_1081" tooltip="https://alsi.kz/ru/catalog/avtomobilnye-antenny-s8t/antenna-avtomobilnaya-motorola-pmae4035-403-430mgc-14-c-kabelem-61428/"/>
    <hyperlink ref="E1097" r:id="rId_hyperlink_1082" tooltip="https://alsi.kz/ru/catalog/avtomobilnye-antenny-s8t/antenna-vsenapravlennaya-kathrein-80010339-405-430mhz-2dbi-n-female-77-cm-83247/"/>
    <hyperlink ref="E1098" r:id="rId_hyperlink_1083" tooltip="http://alsi.kz/ru/catalog/aksessuary-eg5/"/>
    <hyperlink ref="E1099" r:id="rId_hyperlink_1084" tooltip="https://alsi.kz/ru/catalog/aksessuary-eg5/summator-ss430-antennyy-403-470-mhz-6157-zf7/"/>
    <hyperlink ref="E1100" r:id="rId_hyperlink_1085" tooltip="http://alsi.kz/ru/catalog/grozorazryadniki-q86/"/>
    <hyperlink ref="E1101" r:id="rId_hyperlink_1086" tooltip="https://alsi.kz/ru/catalog/grozorazryadniki-q86/grozorazryadnik-alpha-delta-tt3g50u-0-500mgc-200vt-uhf-mamauhf-mama-82337-tk0/"/>
    <hyperlink ref="E1102" r:id="rId_hyperlink_1087" tooltip="https://alsi.kz/ru/catalog/grozorazryadniki-q86/grozorazryadnik-alpha-delta-tt3g50u-hp-0-500mgc-2kvt-uhf-mamauhf-mama-82338-gg4/"/>
    <hyperlink ref="E1103" r:id="rId_hyperlink_1088" tooltip="https://alsi.kz/ru/catalog/grozorazryadniki-q86/komplekt-krepleniya-rrx4032-dlya-grozorazryadnika-65603-nl3/"/>
    <hyperlink ref="E1104" r:id="rId_hyperlink_1089" tooltip="http://alsi.kz/ru/catalog/metalloiskateli/"/>
    <hyperlink ref="E1105" r:id="rId_hyperlink_1090" tooltip="http://alsi.kz/ru/catalog/gruntovye-metalloiskateli/"/>
    <hyperlink ref="E1106" r:id="rId_hyperlink_1091" tooltip="https://alsi.kz/ru/catalog/gruntovye-metalloiskateli/metalloiskatel-garrett-ace-200i-82669/"/>
    <hyperlink ref="E1107" r:id="rId_hyperlink_1092" tooltip="https://alsi.kz/ru/catalog/gruntovye-metalloiskateli/metalloiskatel-garrett-ace-300i-82670/"/>
    <hyperlink ref="E1108" r:id="rId_hyperlink_1093" tooltip="http://alsi.kz/ru/catalog/ruchnye-gruntovye-metalloiskateli/"/>
    <hyperlink ref="E1109" r:id="rId_hyperlink_1094" tooltip="https://alsi.kz/ru/catalog/ruchnye-gruntovye-metalloiskateli/metallodetektor-garrett-pro-pointer-2-82673-jqc/"/>
    <hyperlink ref="E1110" r:id="rId_hyperlink_1095" tooltip="http://alsi.kz/ru/catalog/ecoflow/"/>
    <hyperlink ref="E1111" r:id="rId_hyperlink_1096" tooltip="http://alsi.kz/ru/catalog/zaryadnye-ustroystva-gce/"/>
    <hyperlink ref="E1112" r:id="rId_hyperlink_1097" tooltip="https://alsi.kz/ru/catalog/zaryadnye-ustroystva-gce/zaryadnaya-stanciya-ecoflow-delta-2-max-eu-2048-wh-2400w4800w-230v50hz60hz-pn-5009701006-86/"/>
    <hyperlink ref="E1113" r:id="rId_hyperlink_1098" tooltip="https://alsi.kz/ru/catalog/zaryadnye-ustroystva-gce/zaryadnaya-stanciya-ecoflow-delta-max-1600-eu-1612wh-2000w4600w-230v50hz60hz-pn-50059004-5/"/>
    <hyperlink ref="E1114" r:id="rId_hyperlink_1099" tooltip="https://alsi.kz/ru/catalog/zaryadnye-ustroystva-gce/zaryadnaya-stanciya-ecoflow-delta-pro-3-4096wh-4000w-230v-50hz-pn-5013701012-86961/"/>
    <hyperlink ref="E1115" r:id="rId_hyperlink_1100" tooltip="http://alsi.kz/ru/catalog/zaryadnye-stancii/"/>
    <hyperlink ref="E1116" r:id="rId_hyperlink_1101" tooltip="https://alsi.kz/ru/catalog/zaryadnye-stancii/zaryadnaya-stanciya-ecoflow-delta-2-eu-1024wh-1800w2700w-230v50hz60hz-pn-5003601065-85982/"/>
    <hyperlink ref="E1117" r:id="rId_hyperlink_1102" tooltip="https://alsi.kz/ru/catalog/zaryadnye-stancii/zaryadnaya-stanciya-ecoflow-delta-2-max-eu-2048-wh-2400w4800w-230v50hz60hz-pn-5009701015-86/"/>
    <hyperlink ref="E1118" r:id="rId_hyperlink_1103" tooltip="https://alsi.kz/ru/catalog/zaryadnye-stancii/zaryadnaya-stanciya-ecoflow-delta-3-1500-eu-1536wh-1800w230v-50hz60hz-pn-5017901010-86965/"/>
    <hyperlink ref="E1119" r:id="rId_hyperlink_1104" tooltip="https://alsi.kz/ru/catalog/zaryadnye-stancii/zaryadnaya-stanciya-ecoflow-delta-3-eu1024-wh-1800w3600w-230v50hz60hz-pn-5016301013-86996/"/>
    <hyperlink ref="E1120" r:id="rId_hyperlink_1105" tooltip="https://alsi.kz/ru/catalog/zaryadnye-stancii/zaryadnaya-stanciya-ecoflow-delta-3-plus-eu-1024-wh-1800w3600w-230v50hz60hz-pn-5016201015-8/"/>
    <hyperlink ref="E1121" r:id="rId_hyperlink_1106" tooltip="https://alsi.kz/ru/catalog/zaryadnye-stancii/zaryadnaya-stanciya-ecoflow-delta-eu-1260wh-1800w3300w-230v50hz60hz-pn-50004069-demo-8563/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15.08.2026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alsi.kz</dc:creator>
  <cp:lastModifiedBy>alsi.kz</cp:lastModifiedBy>
  <dcterms:created xsi:type="dcterms:W3CDTF">2026-08-15T10:05:05+05:00</dcterms:created>
  <dcterms:modified xsi:type="dcterms:W3CDTF">2026-08-15T10:05:05+05:00</dcterms:modified>
  <dc:title>Price List for ALSI catalogue</dc:title>
  <dc:description>В файле представлена продукция компании АЛСИ</dc:description>
  <dc:subject>Прайс лист продукции</dc:subject>
  <cp:keywords>принтер компьютер картридж монитор ноутбук</cp:keywords>
  <cp:category/>
</cp:coreProperties>
</file>